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aldo.vindas\Desktop\PRESUPUESTO 2019\ESTADOS PRESUPUESTARIOS TRIM\II TRIMESTRE 2019\"/>
    </mc:Choice>
  </mc:AlternateContent>
  <bookViews>
    <workbookView xWindow="0" yWindow="0" windowWidth="28800" windowHeight="11730" tabRatio="598"/>
  </bookViews>
  <sheets>
    <sheet name="CONSOL-ING" sheetId="34" r:id="rId1"/>
    <sheet name="PRO-1" sheetId="35" r:id="rId2"/>
    <sheet name="PRO-2" sheetId="36" r:id="rId3"/>
    <sheet name="PRO-3" sheetId="37" r:id="rId4"/>
    <sheet name="PRO-4" sheetId="165" r:id="rId5"/>
    <sheet name="CONSOLIDADO" sheetId="167" r:id="rId6"/>
    <sheet name="PROGRAMA 01" sheetId="110" r:id="rId7"/>
    <sheet name="PROGRAMA 02 " sheetId="126" r:id="rId8"/>
    <sheet name="PROGRAMA 03 CON PROYEC." sheetId="145" r:id="rId9"/>
    <sheet name="PROGRAMA 04" sheetId="160" r:id="rId10"/>
    <sheet name="% TRANSFERNCIA" sheetId="166" state="hidden" r:id="rId11"/>
  </sheets>
  <definedNames>
    <definedName name="_xlnm.Print_Area" localSheetId="0">'CONSOL-ING'!$A$1:$I$57</definedName>
    <definedName name="_xlnm.Print_Titles" localSheetId="5">CONSOLIDADO!$1:$8</definedName>
    <definedName name="_xlnm.Print_Titles" localSheetId="6">'PROGRAMA 01'!$1:$8</definedName>
    <definedName name="_xlnm.Print_Titles" localSheetId="7">'PROGRAMA 02 '!$1:$9</definedName>
    <definedName name="_xlnm.Print_Titles" localSheetId="8">'PROGRAMA 03 CON PROYEC.'!$1:$9</definedName>
    <definedName name="_xlnm.Print_Titles" localSheetId="9">'PROGRAMA 04'!$1:$8</definedName>
  </definedNames>
  <calcPr calcId="162913"/>
</workbook>
</file>

<file path=xl/calcChain.xml><?xml version="1.0" encoding="utf-8"?>
<calcChain xmlns="http://schemas.openxmlformats.org/spreadsheetml/2006/main">
  <c r="D9" i="167" l="1"/>
  <c r="E9" i="167"/>
  <c r="F9" i="167"/>
  <c r="G9" i="167"/>
  <c r="H9" i="167"/>
  <c r="I9" i="167"/>
  <c r="J9" i="167"/>
  <c r="K9" i="167"/>
  <c r="M9" i="167"/>
  <c r="C9" i="167"/>
  <c r="G20" i="34"/>
  <c r="I53" i="145" l="1"/>
  <c r="H40" i="167" l="1"/>
  <c r="H92" i="145" l="1"/>
  <c r="H91" i="145"/>
  <c r="E18" i="145"/>
  <c r="H25" i="34" l="1"/>
  <c r="H18" i="37"/>
  <c r="I3" i="166"/>
  <c r="E35" i="34" l="1"/>
  <c r="E34" i="34"/>
  <c r="E24" i="34"/>
  <c r="E35" i="37"/>
  <c r="E25" i="37"/>
  <c r="G21" i="35" l="1"/>
  <c r="H28" i="34" l="1"/>
  <c r="H29" i="34"/>
  <c r="J7" i="166" l="1"/>
  <c r="J5" i="166"/>
  <c r="J4" i="166"/>
  <c r="D5" i="166"/>
  <c r="I206" i="167" l="1"/>
  <c r="H206" i="167"/>
  <c r="G206" i="167"/>
  <c r="E206" i="167"/>
  <c r="D206" i="167"/>
  <c r="C206" i="167"/>
  <c r="I205" i="167"/>
  <c r="H205" i="167"/>
  <c r="G205" i="167"/>
  <c r="E205" i="167"/>
  <c r="D205" i="167"/>
  <c r="C205" i="167"/>
  <c r="I201" i="167"/>
  <c r="H201" i="167"/>
  <c r="G201" i="167"/>
  <c r="E201" i="167"/>
  <c r="D201" i="167"/>
  <c r="C201" i="167"/>
  <c r="I197" i="167"/>
  <c r="H197" i="167"/>
  <c r="G197" i="167"/>
  <c r="E197" i="167"/>
  <c r="D197" i="167"/>
  <c r="C197" i="167"/>
  <c r="I193" i="167"/>
  <c r="H193" i="167"/>
  <c r="G193" i="167"/>
  <c r="E193" i="167"/>
  <c r="D193" i="167"/>
  <c r="C193" i="167"/>
  <c r="I192" i="167"/>
  <c r="H192" i="167"/>
  <c r="G192" i="167"/>
  <c r="E192" i="167"/>
  <c r="D192" i="167"/>
  <c r="C192" i="167"/>
  <c r="I191" i="167"/>
  <c r="H191" i="167"/>
  <c r="G191" i="167"/>
  <c r="F191" i="167"/>
  <c r="E191" i="167"/>
  <c r="D191" i="167"/>
  <c r="C191" i="167"/>
  <c r="I185" i="167"/>
  <c r="H185" i="167"/>
  <c r="G185" i="167"/>
  <c r="E185" i="167"/>
  <c r="D185" i="167"/>
  <c r="C185" i="167"/>
  <c r="I181" i="167"/>
  <c r="H181" i="167"/>
  <c r="G181" i="167"/>
  <c r="E181" i="167"/>
  <c r="D181" i="167"/>
  <c r="C181" i="167"/>
  <c r="I180" i="167"/>
  <c r="H180" i="167"/>
  <c r="G180" i="167"/>
  <c r="E180" i="167"/>
  <c r="D180" i="167"/>
  <c r="C180" i="167"/>
  <c r="I179" i="167"/>
  <c r="H179" i="167"/>
  <c r="G179" i="167"/>
  <c r="E179" i="167"/>
  <c r="D179" i="167"/>
  <c r="C179" i="167"/>
  <c r="I175" i="167"/>
  <c r="H175" i="167"/>
  <c r="G175" i="167"/>
  <c r="E175" i="167"/>
  <c r="D175" i="167"/>
  <c r="C175" i="167"/>
  <c r="I174" i="167"/>
  <c r="H174" i="167"/>
  <c r="G174" i="167"/>
  <c r="E174" i="167"/>
  <c r="D174" i="167"/>
  <c r="C174" i="167"/>
  <c r="I173" i="167"/>
  <c r="H173" i="167"/>
  <c r="G173" i="167"/>
  <c r="E173" i="167"/>
  <c r="D173" i="167"/>
  <c r="C173" i="167"/>
  <c r="I172" i="167"/>
  <c r="H172" i="167"/>
  <c r="G172" i="167"/>
  <c r="E172" i="167"/>
  <c r="D172" i="167"/>
  <c r="C172" i="167"/>
  <c r="I171" i="167"/>
  <c r="H171" i="167"/>
  <c r="G171" i="167"/>
  <c r="E171" i="167"/>
  <c r="D171" i="167"/>
  <c r="C171" i="167"/>
  <c r="I170" i="167"/>
  <c r="H170" i="167"/>
  <c r="G170" i="167"/>
  <c r="E170" i="167"/>
  <c r="D170" i="167"/>
  <c r="C170" i="167"/>
  <c r="I169" i="167"/>
  <c r="H169" i="167"/>
  <c r="G169" i="167"/>
  <c r="E169" i="167"/>
  <c r="D169" i="167"/>
  <c r="C169" i="167"/>
  <c r="I168" i="167"/>
  <c r="H168" i="167"/>
  <c r="G168" i="167"/>
  <c r="E168" i="167"/>
  <c r="D168" i="167"/>
  <c r="C168" i="167"/>
  <c r="I162" i="167"/>
  <c r="H162" i="167"/>
  <c r="G162" i="167"/>
  <c r="E162" i="167"/>
  <c r="D162" i="167"/>
  <c r="C162" i="167"/>
  <c r="I161" i="167"/>
  <c r="H161" i="167"/>
  <c r="G161" i="167"/>
  <c r="E161" i="167"/>
  <c r="D161" i="167"/>
  <c r="C161" i="167"/>
  <c r="I160" i="167"/>
  <c r="H160" i="167"/>
  <c r="G160" i="167"/>
  <c r="E160" i="167"/>
  <c r="D160" i="167"/>
  <c r="C160" i="167"/>
  <c r="I159" i="167"/>
  <c r="H159" i="167"/>
  <c r="G159" i="167"/>
  <c r="E159" i="167"/>
  <c r="D159" i="167"/>
  <c r="C159" i="167"/>
  <c r="I158" i="167"/>
  <c r="H158" i="167"/>
  <c r="G158" i="167"/>
  <c r="E158" i="167"/>
  <c r="D158" i="167"/>
  <c r="C158" i="167"/>
  <c r="I157" i="167"/>
  <c r="H157" i="167"/>
  <c r="G157" i="167"/>
  <c r="E157" i="167"/>
  <c r="D157" i="167"/>
  <c r="C157" i="167"/>
  <c r="I156" i="167"/>
  <c r="H156" i="167"/>
  <c r="G156" i="167"/>
  <c r="E156" i="167"/>
  <c r="D156" i="167"/>
  <c r="C156" i="167"/>
  <c r="I155" i="167"/>
  <c r="H155" i="167"/>
  <c r="G155" i="167"/>
  <c r="E155" i="167"/>
  <c r="D155" i="167"/>
  <c r="C155" i="167"/>
  <c r="I151" i="167"/>
  <c r="H151" i="167"/>
  <c r="G151" i="167"/>
  <c r="E151" i="167"/>
  <c r="D151" i="167"/>
  <c r="C151" i="167"/>
  <c r="I150" i="167"/>
  <c r="H150" i="167"/>
  <c r="G150" i="167"/>
  <c r="E150" i="167"/>
  <c r="D150" i="167"/>
  <c r="C150" i="167"/>
  <c r="I146" i="167"/>
  <c r="H146" i="167"/>
  <c r="G146" i="167"/>
  <c r="E146" i="167"/>
  <c r="D146" i="167"/>
  <c r="C146" i="167"/>
  <c r="I145" i="167"/>
  <c r="H145" i="167"/>
  <c r="G145" i="167"/>
  <c r="E145" i="167"/>
  <c r="D145" i="167"/>
  <c r="C145" i="167"/>
  <c r="I144" i="167"/>
  <c r="H144" i="167"/>
  <c r="G144" i="167"/>
  <c r="E144" i="167"/>
  <c r="D144" i="167"/>
  <c r="C144" i="167"/>
  <c r="I143" i="167"/>
  <c r="H143" i="167"/>
  <c r="G143" i="167"/>
  <c r="E143" i="167"/>
  <c r="D143" i="167"/>
  <c r="C143" i="167"/>
  <c r="I142" i="167"/>
  <c r="H142" i="167"/>
  <c r="G142" i="167"/>
  <c r="E142" i="167"/>
  <c r="D142" i="167"/>
  <c r="C142" i="167"/>
  <c r="I141" i="167"/>
  <c r="H141" i="167"/>
  <c r="G141" i="167"/>
  <c r="E141" i="167"/>
  <c r="D141" i="167"/>
  <c r="C141" i="167"/>
  <c r="I137" i="167"/>
  <c r="H137" i="167"/>
  <c r="G137" i="167"/>
  <c r="E137" i="167"/>
  <c r="D137" i="167"/>
  <c r="C137" i="167"/>
  <c r="I133" i="167"/>
  <c r="H133" i="167"/>
  <c r="G133" i="167"/>
  <c r="E133" i="167"/>
  <c r="D133" i="167"/>
  <c r="C133" i="167"/>
  <c r="I132" i="167"/>
  <c r="H132" i="167"/>
  <c r="G132" i="167"/>
  <c r="E132" i="167"/>
  <c r="D132" i="167"/>
  <c r="C132" i="167"/>
  <c r="I131" i="167"/>
  <c r="H131" i="167"/>
  <c r="G131" i="167"/>
  <c r="E131" i="167"/>
  <c r="D131" i="167"/>
  <c r="C131" i="167"/>
  <c r="I130" i="167"/>
  <c r="H130" i="167"/>
  <c r="G130" i="167"/>
  <c r="E130" i="167"/>
  <c r="D130" i="167"/>
  <c r="C130" i="167"/>
  <c r="I124" i="167"/>
  <c r="H124" i="167"/>
  <c r="G124" i="167"/>
  <c r="E124" i="167"/>
  <c r="D124" i="167"/>
  <c r="C124" i="167"/>
  <c r="I123" i="167"/>
  <c r="H123" i="167"/>
  <c r="G123" i="167"/>
  <c r="E123" i="167"/>
  <c r="D123" i="167"/>
  <c r="C123" i="167"/>
  <c r="I122" i="167"/>
  <c r="H122" i="167"/>
  <c r="G122" i="167"/>
  <c r="E122" i="167"/>
  <c r="D122" i="167"/>
  <c r="C122" i="167"/>
  <c r="I118" i="167"/>
  <c r="H118" i="167"/>
  <c r="G118" i="167"/>
  <c r="E118" i="167"/>
  <c r="D118" i="167"/>
  <c r="C118" i="167"/>
  <c r="I114" i="167"/>
  <c r="H114" i="167"/>
  <c r="G114" i="167"/>
  <c r="E114" i="167"/>
  <c r="D114" i="167"/>
  <c r="C114" i="167"/>
  <c r="I113" i="167"/>
  <c r="H113" i="167"/>
  <c r="G113" i="167"/>
  <c r="E113" i="167"/>
  <c r="D113" i="167"/>
  <c r="C113" i="167"/>
  <c r="I112" i="167"/>
  <c r="H112" i="167"/>
  <c r="G112" i="167"/>
  <c r="E112" i="167"/>
  <c r="D112" i="167"/>
  <c r="C112" i="167"/>
  <c r="I111" i="167"/>
  <c r="H111" i="167"/>
  <c r="G111" i="167"/>
  <c r="E111" i="167"/>
  <c r="D111" i="167"/>
  <c r="C111" i="167"/>
  <c r="I110" i="167"/>
  <c r="H110" i="167"/>
  <c r="G110" i="167"/>
  <c r="E110" i="167"/>
  <c r="D110" i="167"/>
  <c r="C110" i="167"/>
  <c r="I109" i="167"/>
  <c r="H109" i="167"/>
  <c r="G109" i="167"/>
  <c r="E109" i="167"/>
  <c r="D109" i="167"/>
  <c r="C109" i="167"/>
  <c r="I108" i="167"/>
  <c r="H108" i="167"/>
  <c r="G108" i="167"/>
  <c r="E108" i="167"/>
  <c r="D108" i="167"/>
  <c r="C108" i="167"/>
  <c r="I107" i="167"/>
  <c r="H107" i="167"/>
  <c r="G107" i="167"/>
  <c r="E107" i="167"/>
  <c r="D107" i="167"/>
  <c r="C107" i="167"/>
  <c r="I103" i="167"/>
  <c r="H103" i="167"/>
  <c r="G103" i="167"/>
  <c r="E103" i="167"/>
  <c r="D103" i="167"/>
  <c r="C103" i="167"/>
  <c r="I102" i="167"/>
  <c r="H102" i="167"/>
  <c r="G102" i="167"/>
  <c r="E102" i="167"/>
  <c r="D102" i="167"/>
  <c r="C102" i="167"/>
  <c r="I101" i="167"/>
  <c r="H101" i="167"/>
  <c r="G101" i="167"/>
  <c r="E101" i="167"/>
  <c r="D101" i="167"/>
  <c r="C101" i="167"/>
  <c r="I97" i="167"/>
  <c r="H97" i="167"/>
  <c r="G97" i="167"/>
  <c r="E97" i="167"/>
  <c r="D97" i="167"/>
  <c r="C97" i="167"/>
  <c r="I92" i="167"/>
  <c r="H92" i="167"/>
  <c r="G92" i="167"/>
  <c r="E92" i="167"/>
  <c r="D92" i="167"/>
  <c r="C92" i="167"/>
  <c r="I93" i="167"/>
  <c r="H93" i="167"/>
  <c r="G93" i="167"/>
  <c r="E93" i="167"/>
  <c r="D93" i="167"/>
  <c r="C93" i="167"/>
  <c r="I91" i="167"/>
  <c r="H91" i="167"/>
  <c r="G91" i="167"/>
  <c r="E91" i="167"/>
  <c r="D91" i="167"/>
  <c r="C91" i="167"/>
  <c r="I90" i="167"/>
  <c r="H90" i="167"/>
  <c r="G90" i="167"/>
  <c r="E90" i="167"/>
  <c r="D90" i="167"/>
  <c r="C90" i="167"/>
  <c r="I77" i="167"/>
  <c r="H77" i="167"/>
  <c r="G77" i="167"/>
  <c r="E77" i="167"/>
  <c r="D77" i="167"/>
  <c r="C77" i="167"/>
  <c r="I86" i="167"/>
  <c r="H86" i="167"/>
  <c r="G86" i="167"/>
  <c r="E86" i="167"/>
  <c r="D86" i="167"/>
  <c r="C86" i="167"/>
  <c r="I85" i="167"/>
  <c r="H85" i="167"/>
  <c r="G85" i="167"/>
  <c r="E85" i="167"/>
  <c r="D85" i="167"/>
  <c r="C85" i="167"/>
  <c r="I84" i="167"/>
  <c r="H84" i="167"/>
  <c r="G84" i="167"/>
  <c r="E84" i="167"/>
  <c r="D84" i="167"/>
  <c r="C84" i="167"/>
  <c r="I83" i="167"/>
  <c r="H83" i="167"/>
  <c r="G83" i="167"/>
  <c r="E83" i="167"/>
  <c r="D83" i="167"/>
  <c r="C83" i="167"/>
  <c r="I82" i="167"/>
  <c r="H82" i="167"/>
  <c r="G82" i="167"/>
  <c r="E82" i="167"/>
  <c r="D82" i="167"/>
  <c r="C82" i="167"/>
  <c r="I81" i="167"/>
  <c r="H81" i="167"/>
  <c r="G81" i="167"/>
  <c r="E81" i="167"/>
  <c r="D81" i="167"/>
  <c r="C81" i="167"/>
  <c r="I76" i="167"/>
  <c r="H76" i="167"/>
  <c r="G76" i="167"/>
  <c r="E76" i="167"/>
  <c r="D76" i="167"/>
  <c r="C76" i="167"/>
  <c r="I75" i="167"/>
  <c r="H75" i="167"/>
  <c r="G75" i="167"/>
  <c r="E75" i="167"/>
  <c r="D75" i="167"/>
  <c r="C75" i="167"/>
  <c r="I74" i="167"/>
  <c r="H74" i="167"/>
  <c r="G74" i="167"/>
  <c r="E74" i="167"/>
  <c r="D74" i="167"/>
  <c r="C74" i="167"/>
  <c r="I73" i="167"/>
  <c r="H73" i="167"/>
  <c r="G73" i="167"/>
  <c r="E73" i="167"/>
  <c r="D73" i="167"/>
  <c r="C73" i="167"/>
  <c r="I72" i="167"/>
  <c r="H72" i="167"/>
  <c r="G72" i="167"/>
  <c r="E72" i="167"/>
  <c r="D72" i="167"/>
  <c r="C72" i="167"/>
  <c r="I71" i="167"/>
  <c r="H71" i="167"/>
  <c r="G71" i="167"/>
  <c r="E71" i="167"/>
  <c r="D71" i="167"/>
  <c r="C71" i="167"/>
  <c r="I67" i="167"/>
  <c r="H67" i="167"/>
  <c r="G67" i="167"/>
  <c r="E67" i="167"/>
  <c r="D67" i="167"/>
  <c r="C67" i="167"/>
  <c r="I66" i="167"/>
  <c r="H66" i="167"/>
  <c r="G66" i="167"/>
  <c r="E66" i="167"/>
  <c r="D66" i="167"/>
  <c r="C66" i="167"/>
  <c r="I65" i="167"/>
  <c r="H65" i="167"/>
  <c r="G65" i="167"/>
  <c r="E65" i="167"/>
  <c r="D65" i="167"/>
  <c r="C65" i="167"/>
  <c r="I64" i="167"/>
  <c r="H64" i="167"/>
  <c r="G64" i="167"/>
  <c r="E64" i="167"/>
  <c r="D64" i="167"/>
  <c r="C64" i="167"/>
  <c r="I63" i="167"/>
  <c r="H63" i="167"/>
  <c r="G63" i="167"/>
  <c r="E63" i="167"/>
  <c r="D63" i="167"/>
  <c r="C63" i="167"/>
  <c r="I59" i="167"/>
  <c r="H59" i="167"/>
  <c r="G59" i="167"/>
  <c r="E59" i="167"/>
  <c r="D59" i="167"/>
  <c r="C59" i="167"/>
  <c r="I58" i="167"/>
  <c r="H58" i="167"/>
  <c r="G58" i="167"/>
  <c r="E58" i="167"/>
  <c r="D58" i="167"/>
  <c r="C58" i="167"/>
  <c r="I57" i="167"/>
  <c r="H57" i="167"/>
  <c r="G57" i="167"/>
  <c r="E57" i="167"/>
  <c r="D57" i="167"/>
  <c r="C57" i="167"/>
  <c r="I56" i="167"/>
  <c r="H56" i="167"/>
  <c r="G56" i="167"/>
  <c r="E56" i="167"/>
  <c r="D56" i="167"/>
  <c r="C56" i="167"/>
  <c r="I50" i="167"/>
  <c r="H50" i="167"/>
  <c r="G50" i="167"/>
  <c r="E50" i="167"/>
  <c r="D50" i="167"/>
  <c r="C50" i="167"/>
  <c r="I46" i="167"/>
  <c r="H46" i="167"/>
  <c r="G46" i="167"/>
  <c r="E46" i="167"/>
  <c r="D46" i="167"/>
  <c r="C46" i="167"/>
  <c r="I45" i="167"/>
  <c r="H45" i="167"/>
  <c r="G45" i="167"/>
  <c r="E45" i="167"/>
  <c r="D45" i="167"/>
  <c r="C45" i="167"/>
  <c r="I44" i="167"/>
  <c r="H44" i="167"/>
  <c r="G44" i="167"/>
  <c r="E44" i="167"/>
  <c r="D44" i="167"/>
  <c r="C44" i="167"/>
  <c r="I40" i="167"/>
  <c r="G40" i="167"/>
  <c r="E40" i="167"/>
  <c r="D40" i="167"/>
  <c r="C40" i="167"/>
  <c r="I39" i="167"/>
  <c r="H39" i="167"/>
  <c r="G39" i="167"/>
  <c r="E39" i="167"/>
  <c r="D39" i="167"/>
  <c r="C39" i="167"/>
  <c r="I38" i="167"/>
  <c r="H38" i="167"/>
  <c r="G38" i="167"/>
  <c r="E38" i="167"/>
  <c r="D38" i="167"/>
  <c r="C38" i="167"/>
  <c r="I37" i="167"/>
  <c r="H37" i="167"/>
  <c r="G37" i="167"/>
  <c r="E37" i="167"/>
  <c r="D37" i="167"/>
  <c r="C37" i="167"/>
  <c r="I36" i="167"/>
  <c r="H36" i="167"/>
  <c r="G36" i="167"/>
  <c r="E36" i="167"/>
  <c r="D36" i="167"/>
  <c r="C36" i="167"/>
  <c r="I32" i="167"/>
  <c r="H32" i="167"/>
  <c r="G32" i="167"/>
  <c r="E32" i="167"/>
  <c r="D32" i="167"/>
  <c r="C32" i="167"/>
  <c r="I31" i="167"/>
  <c r="H31" i="167"/>
  <c r="G31" i="167"/>
  <c r="E31" i="167"/>
  <c r="D31" i="167"/>
  <c r="C31" i="167"/>
  <c r="I30" i="167"/>
  <c r="H30" i="167"/>
  <c r="G30" i="167"/>
  <c r="E30" i="167"/>
  <c r="D30" i="167"/>
  <c r="C30" i="167"/>
  <c r="I29" i="167"/>
  <c r="H29" i="167"/>
  <c r="G29" i="167"/>
  <c r="E29" i="167"/>
  <c r="D29" i="167"/>
  <c r="C29" i="167"/>
  <c r="I28" i="167"/>
  <c r="H28" i="167"/>
  <c r="G28" i="167"/>
  <c r="E28" i="167"/>
  <c r="D28" i="167"/>
  <c r="C28" i="167"/>
  <c r="I24" i="167"/>
  <c r="H24" i="167"/>
  <c r="G24" i="167"/>
  <c r="E24" i="167"/>
  <c r="D24" i="167"/>
  <c r="C24" i="167"/>
  <c r="I23" i="167"/>
  <c r="H23" i="167"/>
  <c r="G23" i="167"/>
  <c r="E23" i="167"/>
  <c r="D23" i="167"/>
  <c r="C23" i="167"/>
  <c r="I22" i="167"/>
  <c r="H22" i="167"/>
  <c r="G22" i="167"/>
  <c r="E22" i="167"/>
  <c r="D22" i="167"/>
  <c r="C22" i="167"/>
  <c r="I18" i="167"/>
  <c r="H18" i="167"/>
  <c r="G18" i="167"/>
  <c r="E18" i="167"/>
  <c r="D18" i="167"/>
  <c r="C18" i="167"/>
  <c r="I17" i="167"/>
  <c r="H17" i="167"/>
  <c r="G17" i="167"/>
  <c r="E17" i="167"/>
  <c r="D17" i="167"/>
  <c r="C17" i="167"/>
  <c r="D16" i="167"/>
  <c r="E16" i="167"/>
  <c r="G16" i="167"/>
  <c r="H16" i="167"/>
  <c r="I16" i="167"/>
  <c r="C16" i="167"/>
  <c r="C17" i="145" l="1"/>
  <c r="C18" i="145"/>
  <c r="J206" i="160" l="1"/>
  <c r="F206" i="160"/>
  <c r="J192" i="160"/>
  <c r="F192" i="160"/>
  <c r="F192" i="167" s="1"/>
  <c r="J191" i="160"/>
  <c r="F191" i="160"/>
  <c r="J185" i="160"/>
  <c r="F185" i="160"/>
  <c r="J172" i="160"/>
  <c r="F172" i="160"/>
  <c r="J46" i="160"/>
  <c r="F46" i="160"/>
  <c r="J45" i="160"/>
  <c r="F45" i="160"/>
  <c r="J44" i="160"/>
  <c r="F44" i="160"/>
  <c r="J40" i="160"/>
  <c r="J40" i="167" s="1"/>
  <c r="F40" i="160"/>
  <c r="J39" i="160"/>
  <c r="F39" i="160"/>
  <c r="J38" i="160"/>
  <c r="F38" i="160"/>
  <c r="J37" i="160"/>
  <c r="F37" i="160"/>
  <c r="J36" i="160"/>
  <c r="F36" i="160"/>
  <c r="J32" i="160"/>
  <c r="F32" i="160"/>
  <c r="J31" i="160"/>
  <c r="F31" i="160"/>
  <c r="J30" i="160"/>
  <c r="F30" i="160"/>
  <c r="J29" i="160"/>
  <c r="F29" i="160"/>
  <c r="J28" i="160"/>
  <c r="F28" i="160"/>
  <c r="J22" i="160"/>
  <c r="F22" i="160"/>
  <c r="J198" i="145"/>
  <c r="F198" i="145"/>
  <c r="K198" i="145" s="1"/>
  <c r="J193" i="145"/>
  <c r="F193" i="145"/>
  <c r="J192" i="145"/>
  <c r="F192" i="145"/>
  <c r="K192" i="145" s="1"/>
  <c r="J186" i="145"/>
  <c r="F186" i="145"/>
  <c r="J176" i="145"/>
  <c r="F176" i="145"/>
  <c r="K176" i="145" s="1"/>
  <c r="J173" i="145"/>
  <c r="J172" i="167" s="1"/>
  <c r="F173" i="145"/>
  <c r="J172" i="145"/>
  <c r="F172" i="145"/>
  <c r="K172" i="145" s="1"/>
  <c r="J171" i="145"/>
  <c r="F171" i="145"/>
  <c r="F170" i="167" s="1"/>
  <c r="J170" i="145"/>
  <c r="F170" i="145"/>
  <c r="K170" i="145" s="1"/>
  <c r="J163" i="145"/>
  <c r="F163" i="145"/>
  <c r="K163" i="145" s="1"/>
  <c r="J162" i="145"/>
  <c r="F162" i="145"/>
  <c r="J161" i="145"/>
  <c r="F161" i="145"/>
  <c r="K161" i="145" s="1"/>
  <c r="J160" i="145"/>
  <c r="F160" i="145"/>
  <c r="K160" i="145" s="1"/>
  <c r="J159" i="145"/>
  <c r="F159" i="145"/>
  <c r="K159" i="145" s="1"/>
  <c r="J158" i="145"/>
  <c r="F158" i="145"/>
  <c r="J157" i="145"/>
  <c r="F157" i="145"/>
  <c r="K157" i="145" s="1"/>
  <c r="J156" i="145"/>
  <c r="F156" i="145"/>
  <c r="J152" i="145"/>
  <c r="F152" i="145"/>
  <c r="J146" i="145"/>
  <c r="F146" i="145"/>
  <c r="K146" i="145" s="1"/>
  <c r="J147" i="145"/>
  <c r="F147" i="145"/>
  <c r="K147" i="145" s="1"/>
  <c r="J144" i="145"/>
  <c r="F144" i="145"/>
  <c r="J142" i="145"/>
  <c r="F142" i="145"/>
  <c r="J138" i="145"/>
  <c r="F138" i="145"/>
  <c r="J134" i="145"/>
  <c r="F134" i="145"/>
  <c r="K134" i="145" s="1"/>
  <c r="J133" i="145"/>
  <c r="F133" i="145"/>
  <c r="J132" i="145"/>
  <c r="F132" i="145"/>
  <c r="J131" i="145"/>
  <c r="F131" i="145"/>
  <c r="J125" i="145"/>
  <c r="F125" i="145"/>
  <c r="K125" i="145" s="1"/>
  <c r="J124" i="145"/>
  <c r="L124" i="145" s="1"/>
  <c r="F124" i="145"/>
  <c r="K124" i="145" s="1"/>
  <c r="J119" i="145"/>
  <c r="F119" i="145"/>
  <c r="K119" i="145" s="1"/>
  <c r="J114" i="145"/>
  <c r="F114" i="145"/>
  <c r="K114" i="145" s="1"/>
  <c r="J113" i="145"/>
  <c r="F113" i="145"/>
  <c r="J112" i="145"/>
  <c r="F112" i="145"/>
  <c r="J111" i="145"/>
  <c r="F111" i="145"/>
  <c r="J104" i="145"/>
  <c r="L104" i="145" s="1"/>
  <c r="F104" i="145"/>
  <c r="K104" i="145" s="1"/>
  <c r="J103" i="145"/>
  <c r="F103" i="145"/>
  <c r="J102" i="145"/>
  <c r="F102" i="145"/>
  <c r="K102" i="145" s="1"/>
  <c r="J98" i="145"/>
  <c r="F98" i="145"/>
  <c r="J94" i="145"/>
  <c r="F94" i="145"/>
  <c r="J93" i="145"/>
  <c r="F93" i="145"/>
  <c r="J92" i="145"/>
  <c r="F92" i="145"/>
  <c r="J91" i="145"/>
  <c r="F91" i="145"/>
  <c r="J87" i="145"/>
  <c r="F87" i="145"/>
  <c r="K87" i="145" s="1"/>
  <c r="J86" i="145"/>
  <c r="F86" i="145"/>
  <c r="J84" i="145"/>
  <c r="F84" i="145"/>
  <c r="K84" i="145" s="1"/>
  <c r="J82" i="145"/>
  <c r="F82" i="145"/>
  <c r="J78" i="145"/>
  <c r="F78" i="145"/>
  <c r="K78" i="145" s="1"/>
  <c r="J77" i="145"/>
  <c r="F77" i="145"/>
  <c r="J76" i="145"/>
  <c r="F76" i="145"/>
  <c r="K76" i="145" s="1"/>
  <c r="J75" i="145"/>
  <c r="F75" i="145"/>
  <c r="J74" i="145"/>
  <c r="F74" i="145"/>
  <c r="K74" i="145" s="1"/>
  <c r="J73" i="145"/>
  <c r="L73" i="145" s="1"/>
  <c r="F73" i="145"/>
  <c r="J72" i="145"/>
  <c r="F72" i="145"/>
  <c r="K72" i="145" s="1"/>
  <c r="J68" i="145"/>
  <c r="F68" i="145"/>
  <c r="J67" i="145"/>
  <c r="F67" i="145"/>
  <c r="L67" i="145" s="1"/>
  <c r="J66" i="145"/>
  <c r="F66" i="145"/>
  <c r="J65" i="145"/>
  <c r="F65" i="145"/>
  <c r="L65" i="145" s="1"/>
  <c r="J64" i="145"/>
  <c r="F64" i="145"/>
  <c r="J60" i="145"/>
  <c r="F60" i="145"/>
  <c r="L60" i="145" s="1"/>
  <c r="J59" i="145"/>
  <c r="F59" i="145"/>
  <c r="K59" i="145" s="1"/>
  <c r="J58" i="145"/>
  <c r="F58" i="145"/>
  <c r="J57" i="145"/>
  <c r="F57" i="145"/>
  <c r="J51" i="145"/>
  <c r="F51" i="145"/>
  <c r="L51" i="145" s="1"/>
  <c r="J47" i="145"/>
  <c r="F47" i="145"/>
  <c r="F46" i="167" s="1"/>
  <c r="J46" i="145"/>
  <c r="F46" i="145"/>
  <c r="F45" i="167" s="1"/>
  <c r="J45" i="145"/>
  <c r="F45" i="145"/>
  <c r="F44" i="167" s="1"/>
  <c r="J41" i="145"/>
  <c r="F41" i="145"/>
  <c r="F40" i="167" s="1"/>
  <c r="J40" i="145"/>
  <c r="F40" i="145"/>
  <c r="F39" i="167" s="1"/>
  <c r="J39" i="145"/>
  <c r="F39" i="145"/>
  <c r="J38" i="145"/>
  <c r="F38" i="145"/>
  <c r="F37" i="167" s="1"/>
  <c r="J37" i="145"/>
  <c r="F37" i="145"/>
  <c r="J33" i="145"/>
  <c r="F33" i="145"/>
  <c r="F32" i="167" s="1"/>
  <c r="J32" i="145"/>
  <c r="F32" i="145"/>
  <c r="F31" i="167" s="1"/>
  <c r="J31" i="145"/>
  <c r="F31" i="145"/>
  <c r="F30" i="167" s="1"/>
  <c r="J30" i="145"/>
  <c r="F30" i="145"/>
  <c r="F29" i="167" s="1"/>
  <c r="J29" i="145"/>
  <c r="F29" i="145"/>
  <c r="F28" i="167" s="1"/>
  <c r="J23" i="145"/>
  <c r="F23" i="145"/>
  <c r="J19" i="145"/>
  <c r="F19" i="145"/>
  <c r="J18" i="145"/>
  <c r="F18" i="145"/>
  <c r="J192" i="126"/>
  <c r="K192" i="126" s="1"/>
  <c r="F192" i="126"/>
  <c r="L193" i="126"/>
  <c r="K193" i="126"/>
  <c r="J193" i="126"/>
  <c r="F193" i="126"/>
  <c r="J173" i="126"/>
  <c r="F173" i="126"/>
  <c r="K173" i="126" s="1"/>
  <c r="J171" i="126"/>
  <c r="F171" i="126"/>
  <c r="J47" i="126"/>
  <c r="F47" i="126"/>
  <c r="J46" i="126"/>
  <c r="F46" i="126"/>
  <c r="J45" i="126"/>
  <c r="F45" i="126"/>
  <c r="J41" i="126"/>
  <c r="F41" i="126"/>
  <c r="J40" i="126"/>
  <c r="F40" i="126"/>
  <c r="J39" i="126"/>
  <c r="F39" i="126"/>
  <c r="J38" i="126"/>
  <c r="F38" i="126"/>
  <c r="J37" i="126"/>
  <c r="F37" i="126"/>
  <c r="J33" i="126"/>
  <c r="F33" i="126"/>
  <c r="J32" i="126"/>
  <c r="F32" i="126"/>
  <c r="J31" i="126"/>
  <c r="F31" i="126"/>
  <c r="J30" i="126"/>
  <c r="F30" i="126"/>
  <c r="J29" i="126"/>
  <c r="F29" i="126"/>
  <c r="J192" i="110"/>
  <c r="F192" i="110"/>
  <c r="J191" i="110"/>
  <c r="J191" i="167" s="1"/>
  <c r="F191" i="110"/>
  <c r="J185" i="110"/>
  <c r="F185" i="110"/>
  <c r="K185" i="110" s="1"/>
  <c r="J175" i="110"/>
  <c r="F175" i="110"/>
  <c r="K175" i="110" s="1"/>
  <c r="J174" i="110"/>
  <c r="F174" i="110"/>
  <c r="J173" i="110"/>
  <c r="F173" i="110"/>
  <c r="K173" i="110" s="1"/>
  <c r="J172" i="110"/>
  <c r="F172" i="110"/>
  <c r="J171" i="110"/>
  <c r="F171" i="110"/>
  <c r="K171" i="110" s="1"/>
  <c r="J170" i="110"/>
  <c r="J170" i="167" s="1"/>
  <c r="F170" i="110"/>
  <c r="J113" i="110"/>
  <c r="F113" i="110"/>
  <c r="J50" i="110"/>
  <c r="F50" i="110"/>
  <c r="J46" i="110"/>
  <c r="J46" i="167" s="1"/>
  <c r="F46" i="110"/>
  <c r="J45" i="110"/>
  <c r="F45" i="110"/>
  <c r="J44" i="110"/>
  <c r="F44" i="110"/>
  <c r="J40" i="110"/>
  <c r="F40" i="110"/>
  <c r="J39" i="110"/>
  <c r="F39" i="110"/>
  <c r="J38" i="110"/>
  <c r="F38" i="110"/>
  <c r="J37" i="110"/>
  <c r="J37" i="167" s="1"/>
  <c r="F37" i="110"/>
  <c r="J36" i="110"/>
  <c r="F36" i="110"/>
  <c r="J22" i="110"/>
  <c r="F22" i="110"/>
  <c r="J24" i="110"/>
  <c r="F24" i="110"/>
  <c r="J32" i="110"/>
  <c r="J32" i="167" s="1"/>
  <c r="F32" i="110"/>
  <c r="J31" i="110"/>
  <c r="F31" i="110"/>
  <c r="J30" i="110"/>
  <c r="F30" i="110"/>
  <c r="J29" i="110"/>
  <c r="F29" i="110"/>
  <c r="J28" i="110"/>
  <c r="J28" i="167" s="1"/>
  <c r="F28" i="110"/>
  <c r="K156" i="145" l="1"/>
  <c r="F155" i="167"/>
  <c r="K144" i="145"/>
  <c r="F143" i="167"/>
  <c r="K138" i="145"/>
  <c r="F137" i="167"/>
  <c r="L84" i="145"/>
  <c r="K39" i="145"/>
  <c r="F38" i="167"/>
  <c r="K37" i="145"/>
  <c r="F36" i="167"/>
  <c r="K133" i="145"/>
  <c r="F132" i="167"/>
  <c r="K171" i="126"/>
  <c r="J44" i="167"/>
  <c r="J30" i="167"/>
  <c r="K172" i="110"/>
  <c r="F172" i="167"/>
  <c r="K192" i="110"/>
  <c r="K170" i="110"/>
  <c r="K24" i="110"/>
  <c r="J192" i="167"/>
  <c r="K113" i="145"/>
  <c r="K92" i="145"/>
  <c r="J38" i="167"/>
  <c r="J36" i="167"/>
  <c r="K193" i="145"/>
  <c r="K142" i="145"/>
  <c r="K132" i="145"/>
  <c r="K103" i="145"/>
  <c r="K93" i="145"/>
  <c r="K82" i="145"/>
  <c r="L57" i="145"/>
  <c r="J45" i="167"/>
  <c r="J29" i="167"/>
  <c r="J31" i="167"/>
  <c r="K32" i="145"/>
  <c r="K19" i="145"/>
  <c r="J39" i="167"/>
  <c r="L192" i="126"/>
  <c r="K45" i="126"/>
  <c r="K47" i="126"/>
  <c r="K38" i="126"/>
  <c r="K40" i="126"/>
  <c r="K31" i="126"/>
  <c r="K33" i="126"/>
  <c r="K191" i="110"/>
  <c r="K44" i="110"/>
  <c r="K46" i="110"/>
  <c r="K39" i="110"/>
  <c r="K28" i="110"/>
  <c r="K32" i="110"/>
  <c r="K162" i="145"/>
  <c r="F161" i="167"/>
  <c r="L76" i="145"/>
  <c r="L59" i="145"/>
  <c r="K174" i="110"/>
  <c r="K113" i="110"/>
  <c r="K22" i="110"/>
  <c r="K29" i="126"/>
  <c r="L193" i="145"/>
  <c r="L186" i="145"/>
  <c r="L173" i="145"/>
  <c r="L171" i="145"/>
  <c r="L163" i="145"/>
  <c r="L161" i="145"/>
  <c r="K158" i="145"/>
  <c r="L159" i="145"/>
  <c r="L157" i="145"/>
  <c r="K152" i="145"/>
  <c r="L152" i="145"/>
  <c r="L142" i="145"/>
  <c r="K131" i="145"/>
  <c r="L125" i="145"/>
  <c r="L119" i="145"/>
  <c r="K112" i="145"/>
  <c r="K111" i="145"/>
  <c r="L114" i="145"/>
  <c r="L113" i="145"/>
  <c r="L112" i="145"/>
  <c r="L111" i="145"/>
  <c r="L102" i="145"/>
  <c r="L103" i="145"/>
  <c r="K98" i="145"/>
  <c r="L98" i="145"/>
  <c r="K94" i="145"/>
  <c r="K91" i="145"/>
  <c r="L94" i="145"/>
  <c r="L93" i="145"/>
  <c r="L92" i="145"/>
  <c r="L91" i="145"/>
  <c r="K86" i="145"/>
  <c r="L87" i="145"/>
  <c r="L86" i="145"/>
  <c r="L82" i="145"/>
  <c r="K77" i="145"/>
  <c r="K73" i="145"/>
  <c r="K75" i="145"/>
  <c r="L78" i="145"/>
  <c r="L77" i="145"/>
  <c r="L75" i="145"/>
  <c r="L74" i="145"/>
  <c r="L72" i="145"/>
  <c r="L131" i="145"/>
  <c r="L138" i="145"/>
  <c r="L146" i="145"/>
  <c r="L158" i="145"/>
  <c r="L162" i="145"/>
  <c r="L172" i="145"/>
  <c r="L198" i="145"/>
  <c r="K171" i="145"/>
  <c r="K173" i="145"/>
  <c r="K186" i="145"/>
  <c r="L133" i="145"/>
  <c r="L144" i="145"/>
  <c r="L156" i="145"/>
  <c r="L160" i="145"/>
  <c r="L170" i="145"/>
  <c r="L176" i="145"/>
  <c r="L192" i="145"/>
  <c r="L132" i="145"/>
  <c r="L134" i="145"/>
  <c r="L147" i="145"/>
  <c r="L68" i="145"/>
  <c r="L66" i="145"/>
  <c r="L64" i="145"/>
  <c r="K68" i="145"/>
  <c r="K67" i="145"/>
  <c r="K66" i="145"/>
  <c r="K65" i="145"/>
  <c r="K64" i="145"/>
  <c r="K60" i="145"/>
  <c r="L58" i="145"/>
  <c r="K58" i="145"/>
  <c r="K57" i="145"/>
  <c r="K51" i="145"/>
  <c r="L47" i="145"/>
  <c r="L46" i="145"/>
  <c r="L45" i="145"/>
  <c r="K41" i="145"/>
  <c r="K40" i="145"/>
  <c r="K38" i="145"/>
  <c r="K33" i="145"/>
  <c r="K31" i="145"/>
  <c r="K30" i="145"/>
  <c r="K29" i="145"/>
  <c r="K45" i="145"/>
  <c r="K47" i="145"/>
  <c r="K46" i="145"/>
  <c r="L41" i="145"/>
  <c r="L40" i="145"/>
  <c r="L39" i="145"/>
  <c r="L38" i="145"/>
  <c r="L37" i="145"/>
  <c r="L33" i="145"/>
  <c r="L32" i="145"/>
  <c r="L31" i="145"/>
  <c r="L30" i="145"/>
  <c r="L29" i="145"/>
  <c r="K23" i="145"/>
  <c r="L23" i="145"/>
  <c r="L19" i="145"/>
  <c r="K18" i="145"/>
  <c r="L18" i="145"/>
  <c r="L171" i="126"/>
  <c r="L46" i="126"/>
  <c r="L41" i="126"/>
  <c r="L39" i="126"/>
  <c r="L37" i="126"/>
  <c r="K32" i="126"/>
  <c r="K30" i="126"/>
  <c r="L32" i="126"/>
  <c r="L30" i="126"/>
  <c r="L31" i="126"/>
  <c r="L38" i="126"/>
  <c r="L40" i="126"/>
  <c r="L47" i="126"/>
  <c r="K37" i="126"/>
  <c r="K39" i="126"/>
  <c r="K41" i="126"/>
  <c r="K46" i="126"/>
  <c r="L29" i="126"/>
  <c r="L33" i="126"/>
  <c r="L45" i="126"/>
  <c r="L173" i="126"/>
  <c r="L170" i="110"/>
  <c r="L172" i="110"/>
  <c r="L174" i="110"/>
  <c r="L185" i="110"/>
  <c r="L192" i="110"/>
  <c r="L22" i="110"/>
  <c r="L171" i="110"/>
  <c r="L173" i="110"/>
  <c r="L175" i="110"/>
  <c r="L191" i="110"/>
  <c r="L113" i="110"/>
  <c r="K50" i="110"/>
  <c r="L50" i="110"/>
  <c r="K45" i="110"/>
  <c r="L46" i="110"/>
  <c r="L45" i="110"/>
  <c r="L44" i="110"/>
  <c r="K40" i="110"/>
  <c r="K38" i="110"/>
  <c r="K37" i="110"/>
  <c r="K36" i="110"/>
  <c r="L40" i="110"/>
  <c r="L39" i="110"/>
  <c r="L38" i="110"/>
  <c r="L37" i="110"/>
  <c r="L36" i="110"/>
  <c r="K31" i="110"/>
  <c r="K30" i="110"/>
  <c r="K29" i="110"/>
  <c r="L32" i="110"/>
  <c r="L31" i="110"/>
  <c r="L30" i="110"/>
  <c r="L29" i="110"/>
  <c r="L28" i="110"/>
  <c r="L24" i="110"/>
  <c r="B29" i="34"/>
  <c r="K172" i="167" l="1"/>
  <c r="K170" i="167"/>
  <c r="H8" i="110"/>
  <c r="H9" i="126" s="1"/>
  <c r="H9" i="145" s="1"/>
  <c r="H8" i="160" s="1"/>
  <c r="G8" i="110"/>
  <c r="G9" i="126" s="1"/>
  <c r="G9" i="145" s="1"/>
  <c r="G8" i="160" s="1"/>
  <c r="J197" i="160"/>
  <c r="F197" i="160"/>
  <c r="J171" i="160"/>
  <c r="F171" i="160"/>
  <c r="J170" i="160"/>
  <c r="F170" i="160"/>
  <c r="J161" i="160"/>
  <c r="F161" i="160"/>
  <c r="J160" i="160"/>
  <c r="F160" i="160"/>
  <c r="J159" i="160"/>
  <c r="F159" i="160"/>
  <c r="J158" i="160"/>
  <c r="F158" i="160"/>
  <c r="J157" i="160"/>
  <c r="F157" i="160"/>
  <c r="J156" i="160"/>
  <c r="F156" i="160"/>
  <c r="J155" i="160"/>
  <c r="F155" i="160"/>
  <c r="J145" i="160"/>
  <c r="F145" i="160"/>
  <c r="J143" i="160"/>
  <c r="F143" i="160"/>
  <c r="J137" i="160"/>
  <c r="F137" i="160"/>
  <c r="J132" i="160"/>
  <c r="F132" i="160"/>
  <c r="J131" i="160"/>
  <c r="F131" i="160"/>
  <c r="J113" i="160"/>
  <c r="F113" i="160"/>
  <c r="J97" i="160"/>
  <c r="F97" i="160"/>
  <c r="J86" i="160"/>
  <c r="F86" i="160"/>
  <c r="J77" i="160"/>
  <c r="F77" i="160"/>
  <c r="J71" i="160"/>
  <c r="F71" i="160"/>
  <c r="J66" i="160"/>
  <c r="F66" i="160"/>
  <c r="J65" i="160"/>
  <c r="F65" i="160"/>
  <c r="J59" i="160"/>
  <c r="F59" i="160"/>
  <c r="J85" i="145"/>
  <c r="F85" i="145"/>
  <c r="J83" i="145"/>
  <c r="F83" i="145"/>
  <c r="J198" i="126"/>
  <c r="F198" i="126"/>
  <c r="J176" i="126"/>
  <c r="F176" i="126"/>
  <c r="J172" i="126"/>
  <c r="J171" i="167" s="1"/>
  <c r="F172" i="126"/>
  <c r="F171" i="167" s="1"/>
  <c r="J162" i="126"/>
  <c r="F162" i="126"/>
  <c r="J161" i="126"/>
  <c r="F161" i="126"/>
  <c r="J160" i="126"/>
  <c r="F160" i="126"/>
  <c r="F159" i="167" s="1"/>
  <c r="J159" i="126"/>
  <c r="F159" i="126"/>
  <c r="F158" i="167" s="1"/>
  <c r="J158" i="126"/>
  <c r="F158" i="126"/>
  <c r="F157" i="167" s="1"/>
  <c r="J157" i="126"/>
  <c r="F157" i="126"/>
  <c r="F156" i="167" s="1"/>
  <c r="J156" i="126"/>
  <c r="F156" i="126"/>
  <c r="J152" i="126"/>
  <c r="F152" i="126"/>
  <c r="J146" i="126"/>
  <c r="F146" i="126"/>
  <c r="F145" i="167" s="1"/>
  <c r="J144" i="126"/>
  <c r="F144" i="126"/>
  <c r="J138" i="126"/>
  <c r="F138" i="126"/>
  <c r="J133" i="126"/>
  <c r="F133" i="126"/>
  <c r="J102" i="126"/>
  <c r="F102" i="126"/>
  <c r="J98" i="126"/>
  <c r="F98" i="126"/>
  <c r="J94" i="126"/>
  <c r="F94" i="126"/>
  <c r="J93" i="126"/>
  <c r="F93" i="126"/>
  <c r="J87" i="126"/>
  <c r="F87" i="126"/>
  <c r="J86" i="126"/>
  <c r="F86" i="126"/>
  <c r="J85" i="126"/>
  <c r="F85" i="126"/>
  <c r="J84" i="126"/>
  <c r="F84" i="126"/>
  <c r="J74" i="126"/>
  <c r="F74" i="126"/>
  <c r="J23" i="126"/>
  <c r="J22" i="167" s="1"/>
  <c r="F23" i="126"/>
  <c r="F22" i="167" s="1"/>
  <c r="J197" i="110"/>
  <c r="F197" i="110"/>
  <c r="J162" i="110"/>
  <c r="F162" i="110"/>
  <c r="J161" i="110"/>
  <c r="J161" i="167" s="1"/>
  <c r="F161" i="110"/>
  <c r="J160" i="110"/>
  <c r="F160" i="110"/>
  <c r="J159" i="110"/>
  <c r="F159" i="110"/>
  <c r="J158" i="110"/>
  <c r="F158" i="110"/>
  <c r="J157" i="110"/>
  <c r="F157" i="110"/>
  <c r="J156" i="110"/>
  <c r="K156" i="110" s="1"/>
  <c r="F156" i="110"/>
  <c r="J155" i="110"/>
  <c r="F155" i="110"/>
  <c r="J151" i="110"/>
  <c r="F151" i="110"/>
  <c r="F151" i="167" s="1"/>
  <c r="J146" i="110"/>
  <c r="F146" i="110"/>
  <c r="J145" i="110"/>
  <c r="F145" i="110"/>
  <c r="J144" i="110"/>
  <c r="F144" i="110"/>
  <c r="J143" i="110"/>
  <c r="J143" i="167" s="1"/>
  <c r="F143" i="110"/>
  <c r="J142" i="110"/>
  <c r="F142" i="110"/>
  <c r="J141" i="110"/>
  <c r="F141" i="110"/>
  <c r="J137" i="110"/>
  <c r="F137" i="110"/>
  <c r="J133" i="110"/>
  <c r="F133" i="110"/>
  <c r="J132" i="110"/>
  <c r="J132" i="167" s="1"/>
  <c r="F132" i="110"/>
  <c r="J131" i="110"/>
  <c r="F131" i="110"/>
  <c r="J124" i="110"/>
  <c r="F124" i="110"/>
  <c r="J123" i="110"/>
  <c r="F123" i="110"/>
  <c r="J118" i="110"/>
  <c r="F118" i="110"/>
  <c r="J112" i="110"/>
  <c r="F112" i="110"/>
  <c r="J111" i="110"/>
  <c r="F111" i="110"/>
  <c r="J110" i="110"/>
  <c r="F110" i="110"/>
  <c r="J109" i="110"/>
  <c r="F109" i="110"/>
  <c r="J108" i="110"/>
  <c r="F108" i="110"/>
  <c r="J107" i="110"/>
  <c r="F107" i="110"/>
  <c r="J103" i="110"/>
  <c r="F103" i="110"/>
  <c r="J102" i="110"/>
  <c r="F102" i="110"/>
  <c r="J101" i="110"/>
  <c r="F101" i="110"/>
  <c r="J97" i="110"/>
  <c r="F97" i="110"/>
  <c r="F97" i="167" s="1"/>
  <c r="J93" i="110"/>
  <c r="F93" i="110"/>
  <c r="J92" i="110"/>
  <c r="F92" i="110"/>
  <c r="J91" i="110"/>
  <c r="F91" i="110"/>
  <c r="J90" i="110"/>
  <c r="F90" i="110"/>
  <c r="J86" i="110"/>
  <c r="J86" i="167" s="1"/>
  <c r="F86" i="110"/>
  <c r="J85" i="110"/>
  <c r="F85" i="110"/>
  <c r="J84" i="110"/>
  <c r="F84" i="110"/>
  <c r="J83" i="110"/>
  <c r="F83" i="110"/>
  <c r="J82" i="110"/>
  <c r="F82" i="110"/>
  <c r="J81" i="110"/>
  <c r="F81" i="110"/>
  <c r="J74" i="110"/>
  <c r="F74" i="110"/>
  <c r="J67" i="110"/>
  <c r="F67" i="110"/>
  <c r="J66" i="110"/>
  <c r="F66" i="110"/>
  <c r="J65" i="110"/>
  <c r="F65" i="110"/>
  <c r="J64" i="110"/>
  <c r="F64" i="110"/>
  <c r="J63" i="110"/>
  <c r="F63" i="110"/>
  <c r="J18" i="110"/>
  <c r="F18" i="110"/>
  <c r="J157" i="167" l="1"/>
  <c r="J155" i="167"/>
  <c r="J137" i="167"/>
  <c r="J97" i="167"/>
  <c r="J158" i="167"/>
  <c r="J160" i="167"/>
  <c r="J159" i="167"/>
  <c r="F197" i="167"/>
  <c r="J197" i="167"/>
  <c r="F160" i="167"/>
  <c r="J156" i="167"/>
  <c r="J145" i="167"/>
  <c r="F86" i="167"/>
  <c r="K18" i="110"/>
  <c r="K102" i="110"/>
  <c r="K111" i="110"/>
  <c r="K197" i="110"/>
  <c r="K81" i="110"/>
  <c r="K141" i="110"/>
  <c r="K145" i="110"/>
  <c r="K118" i="110"/>
  <c r="K85" i="145"/>
  <c r="K83" i="145"/>
  <c r="K159" i="110"/>
  <c r="K132" i="110"/>
  <c r="K155" i="110"/>
  <c r="K108" i="110"/>
  <c r="K110" i="110"/>
  <c r="K63" i="110"/>
  <c r="K65" i="110"/>
  <c r="K64" i="110"/>
  <c r="K103" i="110"/>
  <c r="K66" i="110"/>
  <c r="K74" i="110"/>
  <c r="K82" i="110"/>
  <c r="K84" i="110"/>
  <c r="K93" i="110"/>
  <c r="K101" i="110"/>
  <c r="K123" i="110"/>
  <c r="K151" i="110"/>
  <c r="K158" i="110"/>
  <c r="K160" i="110"/>
  <c r="K162" i="110"/>
  <c r="K83" i="110"/>
  <c r="K85" i="110"/>
  <c r="K90" i="110"/>
  <c r="K92" i="110"/>
  <c r="K97" i="110"/>
  <c r="K137" i="110"/>
  <c r="K142" i="110"/>
  <c r="K144" i="110"/>
  <c r="K146" i="110"/>
  <c r="K161" i="110"/>
  <c r="K161" i="167" s="1"/>
  <c r="K112" i="110"/>
  <c r="K131" i="110"/>
  <c r="K133" i="110"/>
  <c r="K67" i="110"/>
  <c r="K86" i="110"/>
  <c r="K91" i="110"/>
  <c r="K107" i="110"/>
  <c r="K109" i="110"/>
  <c r="K124" i="110"/>
  <c r="K143" i="110"/>
  <c r="K157" i="110"/>
  <c r="G154" i="145"/>
  <c r="K8" i="167" l="1"/>
  <c r="J8" i="167"/>
  <c r="I8" i="167"/>
  <c r="K8" i="160"/>
  <c r="J8" i="160"/>
  <c r="I8" i="160"/>
  <c r="K9" i="145"/>
  <c r="J9" i="145"/>
  <c r="I9" i="145"/>
  <c r="K9" i="126"/>
  <c r="J9" i="126"/>
  <c r="I9" i="126"/>
  <c r="I8" i="110"/>
  <c r="J8" i="110"/>
  <c r="K8" i="110"/>
  <c r="G17" i="34" l="1"/>
  <c r="D29" i="34"/>
  <c r="E29" i="34"/>
  <c r="D28" i="34"/>
  <c r="E28" i="34"/>
  <c r="C26" i="34" l="1"/>
  <c r="C26" i="35"/>
  <c r="D80" i="145" l="1"/>
  <c r="C80" i="145"/>
  <c r="J214" i="160" l="1"/>
  <c r="F214" i="160"/>
  <c r="K214" i="160" s="1"/>
  <c r="J213" i="160"/>
  <c r="F213" i="160"/>
  <c r="J205" i="160"/>
  <c r="F205" i="160"/>
  <c r="J201" i="160"/>
  <c r="F201" i="160"/>
  <c r="K197" i="160"/>
  <c r="J193" i="160"/>
  <c r="F193" i="160"/>
  <c r="K192" i="160"/>
  <c r="K192" i="167" s="1"/>
  <c r="K191" i="160"/>
  <c r="K191" i="167" s="1"/>
  <c r="K185" i="160"/>
  <c r="J181" i="160"/>
  <c r="F181" i="160"/>
  <c r="K181" i="160" s="1"/>
  <c r="J180" i="160"/>
  <c r="F180" i="160"/>
  <c r="J179" i="160"/>
  <c r="F179" i="160"/>
  <c r="J175" i="160"/>
  <c r="J175" i="167" s="1"/>
  <c r="F175" i="160"/>
  <c r="J174" i="160"/>
  <c r="F174" i="160"/>
  <c r="K174" i="160" s="1"/>
  <c r="J173" i="160"/>
  <c r="F173" i="160"/>
  <c r="K172" i="160"/>
  <c r="K170" i="160"/>
  <c r="J169" i="160"/>
  <c r="F169" i="160"/>
  <c r="J168" i="160"/>
  <c r="F168" i="160"/>
  <c r="J162" i="160"/>
  <c r="F162" i="160"/>
  <c r="K159" i="160"/>
  <c r="K155" i="160"/>
  <c r="J151" i="160"/>
  <c r="J151" i="167" s="1"/>
  <c r="F151" i="160"/>
  <c r="J150" i="160"/>
  <c r="F150" i="160"/>
  <c r="J146" i="160"/>
  <c r="F146" i="160"/>
  <c r="K146" i="160" s="1"/>
  <c r="J144" i="160"/>
  <c r="F144" i="160"/>
  <c r="J142" i="160"/>
  <c r="F142" i="160"/>
  <c r="K142" i="160" s="1"/>
  <c r="J141" i="160"/>
  <c r="F141" i="160"/>
  <c r="J133" i="160"/>
  <c r="F133" i="160"/>
  <c r="K133" i="160" s="1"/>
  <c r="J130" i="160"/>
  <c r="F130" i="160"/>
  <c r="J124" i="160"/>
  <c r="F124" i="160"/>
  <c r="K124" i="160" s="1"/>
  <c r="J123" i="160"/>
  <c r="F123" i="160"/>
  <c r="J122" i="160"/>
  <c r="F122" i="160"/>
  <c r="K122" i="160" s="1"/>
  <c r="J118" i="160"/>
  <c r="F118" i="160"/>
  <c r="J114" i="160"/>
  <c r="F114" i="160"/>
  <c r="J112" i="160"/>
  <c r="F112" i="160"/>
  <c r="K112" i="160" s="1"/>
  <c r="J111" i="160"/>
  <c r="F111" i="160"/>
  <c r="J110" i="160"/>
  <c r="F110" i="160"/>
  <c r="K110" i="160" s="1"/>
  <c r="J109" i="160"/>
  <c r="F109" i="160"/>
  <c r="J108" i="160"/>
  <c r="F108" i="160"/>
  <c r="K108" i="160" s="1"/>
  <c r="J107" i="160"/>
  <c r="F107" i="160"/>
  <c r="J103" i="160"/>
  <c r="F103" i="160"/>
  <c r="K103" i="160" s="1"/>
  <c r="J102" i="160"/>
  <c r="F102" i="160"/>
  <c r="J101" i="160"/>
  <c r="J101" i="167" s="1"/>
  <c r="F101" i="160"/>
  <c r="J90" i="160"/>
  <c r="F90" i="160"/>
  <c r="J93" i="160"/>
  <c r="J93" i="167" s="1"/>
  <c r="F93" i="160"/>
  <c r="F93" i="167" s="1"/>
  <c r="J92" i="160"/>
  <c r="J92" i="167" s="1"/>
  <c r="F92" i="160"/>
  <c r="F92" i="167" s="1"/>
  <c r="J91" i="160"/>
  <c r="F91" i="160"/>
  <c r="J85" i="160"/>
  <c r="J85" i="167" s="1"/>
  <c r="F85" i="160"/>
  <c r="F85" i="167" s="1"/>
  <c r="J84" i="160"/>
  <c r="J84" i="167" s="1"/>
  <c r="F84" i="160"/>
  <c r="F84" i="167" s="1"/>
  <c r="J83" i="160"/>
  <c r="J83" i="167" s="1"/>
  <c r="F83" i="160"/>
  <c r="F83" i="167" s="1"/>
  <c r="J82" i="160"/>
  <c r="F82" i="160"/>
  <c r="J81" i="160"/>
  <c r="F81" i="160"/>
  <c r="J76" i="160"/>
  <c r="F76" i="160"/>
  <c r="J75" i="160"/>
  <c r="F75" i="160"/>
  <c r="J74" i="160"/>
  <c r="F74" i="160"/>
  <c r="J73" i="160"/>
  <c r="F73" i="160"/>
  <c r="J72" i="160"/>
  <c r="F72" i="160"/>
  <c r="J67" i="160"/>
  <c r="F67" i="160"/>
  <c r="J64" i="160"/>
  <c r="F64" i="160"/>
  <c r="J63" i="160"/>
  <c r="F63" i="160"/>
  <c r="J58" i="160"/>
  <c r="F58" i="160"/>
  <c r="J57" i="160"/>
  <c r="F57" i="160"/>
  <c r="J56" i="160"/>
  <c r="F56" i="160"/>
  <c r="J50" i="160"/>
  <c r="F50" i="160"/>
  <c r="J24" i="160"/>
  <c r="F24" i="160"/>
  <c r="J23" i="160"/>
  <c r="F23" i="160"/>
  <c r="J18" i="160"/>
  <c r="F18" i="160"/>
  <c r="J17" i="160"/>
  <c r="F17" i="160"/>
  <c r="J215" i="145"/>
  <c r="F215" i="145"/>
  <c r="J214" i="145"/>
  <c r="F214" i="145"/>
  <c r="J207" i="145"/>
  <c r="F207" i="145"/>
  <c r="J206" i="145"/>
  <c r="F206" i="145"/>
  <c r="J202" i="145"/>
  <c r="F202" i="145"/>
  <c r="J194" i="145"/>
  <c r="F194" i="145"/>
  <c r="J175" i="145"/>
  <c r="F175" i="145"/>
  <c r="J174" i="145"/>
  <c r="F174" i="145"/>
  <c r="J169" i="145"/>
  <c r="F169" i="145"/>
  <c r="J151" i="145"/>
  <c r="F151" i="145"/>
  <c r="J145" i="145"/>
  <c r="F145" i="145"/>
  <c r="J143" i="145"/>
  <c r="F143" i="145"/>
  <c r="J123" i="145"/>
  <c r="F123" i="145"/>
  <c r="J115" i="145"/>
  <c r="F115" i="145"/>
  <c r="J110" i="145"/>
  <c r="F110" i="145"/>
  <c r="K110" i="145" s="1"/>
  <c r="J109" i="145"/>
  <c r="F109" i="145"/>
  <c r="J108" i="145"/>
  <c r="F108" i="145"/>
  <c r="K108" i="145" s="1"/>
  <c r="J25" i="145"/>
  <c r="F25" i="145"/>
  <c r="J24" i="145"/>
  <c r="F24" i="145"/>
  <c r="J64" i="126"/>
  <c r="J63" i="167" s="1"/>
  <c r="F64" i="126"/>
  <c r="F63" i="167" s="1"/>
  <c r="J215" i="126"/>
  <c r="F215" i="126"/>
  <c r="J214" i="126"/>
  <c r="F214" i="126"/>
  <c r="J207" i="126"/>
  <c r="F207" i="126"/>
  <c r="J206" i="126"/>
  <c r="F206" i="126"/>
  <c r="J202" i="126"/>
  <c r="F202" i="126"/>
  <c r="J194" i="126"/>
  <c r="F194" i="126"/>
  <c r="J186" i="126"/>
  <c r="J185" i="167" s="1"/>
  <c r="F186" i="126"/>
  <c r="F185" i="167" s="1"/>
  <c r="J182" i="126"/>
  <c r="F182" i="126"/>
  <c r="J181" i="126"/>
  <c r="F181" i="126"/>
  <c r="J180" i="126"/>
  <c r="F180" i="126"/>
  <c r="J175" i="126"/>
  <c r="J174" i="167" s="1"/>
  <c r="F175" i="126"/>
  <c r="F174" i="167" s="1"/>
  <c r="J174" i="126"/>
  <c r="J173" i="167" s="1"/>
  <c r="F174" i="126"/>
  <c r="F173" i="167" s="1"/>
  <c r="J170" i="126"/>
  <c r="F170" i="126"/>
  <c r="J169" i="126"/>
  <c r="F169" i="126"/>
  <c r="J163" i="126"/>
  <c r="J162" i="167" s="1"/>
  <c r="F163" i="126"/>
  <c r="F162" i="167" s="1"/>
  <c r="J151" i="126"/>
  <c r="F151" i="126"/>
  <c r="J147" i="126"/>
  <c r="J146" i="167" s="1"/>
  <c r="F147" i="126"/>
  <c r="F146" i="167" s="1"/>
  <c r="J145" i="126"/>
  <c r="F145" i="126"/>
  <c r="K144" i="126"/>
  <c r="J143" i="126"/>
  <c r="F143" i="126"/>
  <c r="J142" i="126"/>
  <c r="F142" i="126"/>
  <c r="F141" i="167" s="1"/>
  <c r="J134" i="126"/>
  <c r="J133" i="167" s="1"/>
  <c r="F134" i="126"/>
  <c r="F133" i="167" s="1"/>
  <c r="J132" i="126"/>
  <c r="J131" i="167" s="1"/>
  <c r="F132" i="126"/>
  <c r="J131" i="126"/>
  <c r="F131" i="126"/>
  <c r="J125" i="126"/>
  <c r="J124" i="167" s="1"/>
  <c r="F125" i="126"/>
  <c r="F124" i="167" s="1"/>
  <c r="J124" i="126"/>
  <c r="J123" i="167" s="1"/>
  <c r="F124" i="126"/>
  <c r="J123" i="126"/>
  <c r="F123" i="126"/>
  <c r="K123" i="126" s="1"/>
  <c r="J119" i="126"/>
  <c r="J118" i="167" s="1"/>
  <c r="F119" i="126"/>
  <c r="J115" i="126"/>
  <c r="F115" i="126"/>
  <c r="J114" i="126"/>
  <c r="J113" i="167" s="1"/>
  <c r="F114" i="126"/>
  <c r="F113" i="167" s="1"/>
  <c r="J113" i="126"/>
  <c r="J112" i="167" s="1"/>
  <c r="F113" i="126"/>
  <c r="J112" i="126"/>
  <c r="J111" i="167" s="1"/>
  <c r="F112" i="126"/>
  <c r="F111" i="167" s="1"/>
  <c r="J111" i="126"/>
  <c r="J110" i="167" s="1"/>
  <c r="F111" i="126"/>
  <c r="J110" i="126"/>
  <c r="J109" i="167" s="1"/>
  <c r="F110" i="126"/>
  <c r="J109" i="126"/>
  <c r="J108" i="167" s="1"/>
  <c r="F109" i="126"/>
  <c r="J108" i="126"/>
  <c r="J107" i="167" s="1"/>
  <c r="F108" i="126"/>
  <c r="F107" i="167" s="1"/>
  <c r="J104" i="126"/>
  <c r="J103" i="167" s="1"/>
  <c r="F104" i="126"/>
  <c r="J103" i="126"/>
  <c r="J102" i="167" s="1"/>
  <c r="F103" i="126"/>
  <c r="F102" i="167" s="1"/>
  <c r="J92" i="126"/>
  <c r="J91" i="167" s="1"/>
  <c r="F92" i="126"/>
  <c r="K84" i="126"/>
  <c r="J83" i="126"/>
  <c r="J82" i="167" s="1"/>
  <c r="F83" i="126"/>
  <c r="J82" i="126"/>
  <c r="J81" i="167" s="1"/>
  <c r="F82" i="126"/>
  <c r="F81" i="167" s="1"/>
  <c r="J78" i="126"/>
  <c r="F78" i="126"/>
  <c r="J77" i="126"/>
  <c r="F77" i="126"/>
  <c r="J76" i="126"/>
  <c r="F76" i="126"/>
  <c r="J75" i="126"/>
  <c r="J74" i="167" s="1"/>
  <c r="F75" i="126"/>
  <c r="F74" i="167" s="1"/>
  <c r="J73" i="126"/>
  <c r="F73" i="126"/>
  <c r="J68" i="126"/>
  <c r="J67" i="167" s="1"/>
  <c r="F68" i="126"/>
  <c r="F67" i="167" s="1"/>
  <c r="J67" i="126"/>
  <c r="J66" i="167" s="1"/>
  <c r="F67" i="126"/>
  <c r="F66" i="167" s="1"/>
  <c r="J66" i="126"/>
  <c r="J65" i="167" s="1"/>
  <c r="F66" i="126"/>
  <c r="F65" i="167" s="1"/>
  <c r="J65" i="126"/>
  <c r="J64" i="167" s="1"/>
  <c r="F65" i="126"/>
  <c r="J60" i="126"/>
  <c r="F60" i="126"/>
  <c r="J59" i="126"/>
  <c r="F59" i="126"/>
  <c r="J58" i="126"/>
  <c r="F58" i="126"/>
  <c r="J57" i="126"/>
  <c r="F57" i="126"/>
  <c r="J51" i="126"/>
  <c r="J50" i="167" s="1"/>
  <c r="F51" i="126"/>
  <c r="F50" i="167" s="1"/>
  <c r="J25" i="126"/>
  <c r="F25" i="126"/>
  <c r="J24" i="126"/>
  <c r="F24" i="126"/>
  <c r="J19" i="126"/>
  <c r="F19" i="126"/>
  <c r="J18" i="126"/>
  <c r="F18" i="126"/>
  <c r="J214" i="110"/>
  <c r="F214" i="110"/>
  <c r="J213" i="110"/>
  <c r="F213" i="110"/>
  <c r="J205" i="110"/>
  <c r="J205" i="167" s="1"/>
  <c r="F205" i="110"/>
  <c r="F205" i="167" s="1"/>
  <c r="J206" i="110"/>
  <c r="J206" i="167" s="1"/>
  <c r="F206" i="110"/>
  <c r="F206" i="167" s="1"/>
  <c r="J201" i="110"/>
  <c r="F201" i="110"/>
  <c r="J193" i="110"/>
  <c r="J193" i="167" s="1"/>
  <c r="F193" i="110"/>
  <c r="J169" i="110"/>
  <c r="F169" i="110"/>
  <c r="J168" i="110"/>
  <c r="J168" i="167" s="1"/>
  <c r="F168" i="110"/>
  <c r="F168" i="167" s="1"/>
  <c r="J150" i="110"/>
  <c r="F150" i="110"/>
  <c r="J130" i="110"/>
  <c r="F130" i="110"/>
  <c r="J122" i="110"/>
  <c r="F122" i="110"/>
  <c r="J114" i="110"/>
  <c r="J114" i="167" s="1"/>
  <c r="F114" i="110"/>
  <c r="F114" i="167" s="1"/>
  <c r="J77" i="110"/>
  <c r="J77" i="167" s="1"/>
  <c r="F77" i="110"/>
  <c r="F77" i="167" s="1"/>
  <c r="J76" i="110"/>
  <c r="J76" i="167" s="1"/>
  <c r="F76" i="110"/>
  <c r="F76" i="167" s="1"/>
  <c r="J75" i="110"/>
  <c r="J75" i="167" s="1"/>
  <c r="F75" i="110"/>
  <c r="F75" i="167" s="1"/>
  <c r="J73" i="110"/>
  <c r="J73" i="167" s="1"/>
  <c r="F73" i="110"/>
  <c r="F73" i="167" s="1"/>
  <c r="J72" i="110"/>
  <c r="J72" i="167" s="1"/>
  <c r="F72" i="110"/>
  <c r="J71" i="110"/>
  <c r="F71" i="110"/>
  <c r="J59" i="110"/>
  <c r="F59" i="110"/>
  <c r="J58" i="110"/>
  <c r="J58" i="167" s="1"/>
  <c r="F58" i="110"/>
  <c r="F58" i="167" s="1"/>
  <c r="J57" i="110"/>
  <c r="F57" i="110"/>
  <c r="J56" i="110"/>
  <c r="J56" i="167" s="1"/>
  <c r="F56" i="110"/>
  <c r="F56" i="167" s="1"/>
  <c r="J23" i="110"/>
  <c r="F23" i="110"/>
  <c r="J17" i="110"/>
  <c r="J17" i="167" s="1"/>
  <c r="F17" i="110"/>
  <c r="F17" i="167" s="1"/>
  <c r="F193" i="167" l="1"/>
  <c r="K201" i="160"/>
  <c r="J144" i="167"/>
  <c r="J130" i="167"/>
  <c r="K175" i="160"/>
  <c r="F175" i="167"/>
  <c r="F150" i="167"/>
  <c r="J150" i="167"/>
  <c r="J142" i="167"/>
  <c r="J141" i="167"/>
  <c r="F142" i="167"/>
  <c r="F130" i="167"/>
  <c r="K101" i="160"/>
  <c r="F101" i="167"/>
  <c r="F103" i="167"/>
  <c r="F108" i="167"/>
  <c r="F110" i="167"/>
  <c r="F112" i="167"/>
  <c r="F118" i="167"/>
  <c r="F123" i="167"/>
  <c r="F72" i="167"/>
  <c r="F64" i="167"/>
  <c r="F82" i="167"/>
  <c r="K83" i="167"/>
  <c r="F18" i="167"/>
  <c r="F24" i="167"/>
  <c r="J18" i="167"/>
  <c r="J24" i="167"/>
  <c r="F144" i="167"/>
  <c r="J122" i="167"/>
  <c r="F109" i="167"/>
  <c r="F201" i="167"/>
  <c r="J201" i="167"/>
  <c r="F169" i="167"/>
  <c r="J169" i="167"/>
  <c r="K132" i="126"/>
  <c r="K131" i="167" s="1"/>
  <c r="F131" i="167"/>
  <c r="F122" i="167"/>
  <c r="F57" i="167"/>
  <c r="F59" i="167"/>
  <c r="K92" i="126"/>
  <c r="F91" i="167"/>
  <c r="J57" i="167"/>
  <c r="J59" i="167"/>
  <c r="F23" i="167"/>
  <c r="J23" i="167"/>
  <c r="K168" i="110"/>
  <c r="K213" i="110"/>
  <c r="K19" i="126"/>
  <c r="K59" i="126"/>
  <c r="K65" i="126"/>
  <c r="K151" i="126"/>
  <c r="K193" i="160"/>
  <c r="K24" i="126"/>
  <c r="K58" i="110"/>
  <c r="K76" i="110"/>
  <c r="K205" i="110"/>
  <c r="K205" i="160"/>
  <c r="K168" i="160"/>
  <c r="K109" i="126"/>
  <c r="K111" i="126"/>
  <c r="K110" i="167" s="1"/>
  <c r="K113" i="126"/>
  <c r="K112" i="167" s="1"/>
  <c r="K161" i="160"/>
  <c r="K114" i="160"/>
  <c r="K86" i="160"/>
  <c r="K145" i="160"/>
  <c r="K151" i="145"/>
  <c r="K158" i="126"/>
  <c r="K157" i="167" s="1"/>
  <c r="K160" i="126"/>
  <c r="K159" i="167" s="1"/>
  <c r="K162" i="126"/>
  <c r="K102" i="126"/>
  <c r="K104" i="126"/>
  <c r="K103" i="167" s="1"/>
  <c r="K86" i="126"/>
  <c r="K206" i="110"/>
  <c r="K144" i="160"/>
  <c r="K160" i="160"/>
  <c r="K162" i="160"/>
  <c r="K82" i="160"/>
  <c r="K23" i="160"/>
  <c r="K28" i="160"/>
  <c r="K28" i="167" s="1"/>
  <c r="K30" i="160"/>
  <c r="K30" i="167" s="1"/>
  <c r="K39" i="160"/>
  <c r="K39" i="167" s="1"/>
  <c r="K44" i="160"/>
  <c r="K44" i="167" s="1"/>
  <c r="K58" i="160"/>
  <c r="K65" i="160"/>
  <c r="K67" i="160"/>
  <c r="K72" i="160"/>
  <c r="K76" i="160"/>
  <c r="K81" i="160"/>
  <c r="K83" i="160"/>
  <c r="K91" i="160"/>
  <c r="K93" i="160"/>
  <c r="K97" i="160"/>
  <c r="K97" i="167" s="1"/>
  <c r="K107" i="160"/>
  <c r="K109" i="160"/>
  <c r="K111" i="160"/>
  <c r="K130" i="160"/>
  <c r="K132" i="160"/>
  <c r="K141" i="160"/>
  <c r="K143" i="160"/>
  <c r="K143" i="167" s="1"/>
  <c r="K169" i="145"/>
  <c r="K175" i="145"/>
  <c r="K207" i="145"/>
  <c r="K215" i="145"/>
  <c r="K112" i="126"/>
  <c r="K111" i="167" s="1"/>
  <c r="K119" i="126"/>
  <c r="K118" i="167" s="1"/>
  <c r="K131" i="126"/>
  <c r="K138" i="126"/>
  <c r="K143" i="126"/>
  <c r="K145" i="126"/>
  <c r="K152" i="126"/>
  <c r="K157" i="126"/>
  <c r="K159" i="126"/>
  <c r="K158" i="167" s="1"/>
  <c r="K163" i="126"/>
  <c r="K162" i="167" s="1"/>
  <c r="K170" i="126"/>
  <c r="K23" i="110"/>
  <c r="K57" i="110"/>
  <c r="K59" i="110"/>
  <c r="K75" i="110"/>
  <c r="K77" i="110"/>
  <c r="K67" i="126"/>
  <c r="K82" i="126"/>
  <c r="K81" i="167" s="1"/>
  <c r="K94" i="126"/>
  <c r="K180" i="160"/>
  <c r="K213" i="160"/>
  <c r="K73" i="110"/>
  <c r="K90" i="160"/>
  <c r="K131" i="160"/>
  <c r="K56" i="110"/>
  <c r="K72" i="110"/>
  <c r="K114" i="126"/>
  <c r="K172" i="126"/>
  <c r="K171" i="167" s="1"/>
  <c r="K176" i="126"/>
  <c r="K175" i="167" s="1"/>
  <c r="K181" i="126"/>
  <c r="K198" i="126"/>
  <c r="K197" i="167" s="1"/>
  <c r="K214" i="126"/>
  <c r="K64" i="126"/>
  <c r="K24" i="145"/>
  <c r="K143" i="145"/>
  <c r="K202" i="145"/>
  <c r="K32" i="160"/>
  <c r="K32" i="167" s="1"/>
  <c r="K74" i="160"/>
  <c r="K157" i="160"/>
  <c r="K130" i="110"/>
  <c r="K169" i="110"/>
  <c r="K169" i="167" s="1"/>
  <c r="K193" i="110"/>
  <c r="K214" i="110"/>
  <c r="K18" i="126"/>
  <c r="K51" i="126"/>
  <c r="K60" i="126"/>
  <c r="K66" i="126"/>
  <c r="K65" i="167" s="1"/>
  <c r="K68" i="126"/>
  <c r="K67" i="167" s="1"/>
  <c r="K76" i="126"/>
  <c r="K78" i="126"/>
  <c r="K83" i="126"/>
  <c r="K82" i="167" s="1"/>
  <c r="K87" i="126"/>
  <c r="K86" i="167" s="1"/>
  <c r="K93" i="126"/>
  <c r="K98" i="126"/>
  <c r="K108" i="126"/>
  <c r="K110" i="126"/>
  <c r="K109" i="167" s="1"/>
  <c r="K125" i="126"/>
  <c r="K124" i="167" s="1"/>
  <c r="K175" i="126"/>
  <c r="K174" i="167" s="1"/>
  <c r="K180" i="126"/>
  <c r="K182" i="126"/>
  <c r="K194" i="126"/>
  <c r="K202" i="126"/>
  <c r="K207" i="126"/>
  <c r="K25" i="145"/>
  <c r="K109" i="145"/>
  <c r="K115" i="145"/>
  <c r="K206" i="145"/>
  <c r="K214" i="145"/>
  <c r="K17" i="160"/>
  <c r="K22" i="160"/>
  <c r="K24" i="160"/>
  <c r="K40" i="160"/>
  <c r="K40" i="167" s="1"/>
  <c r="K45" i="160"/>
  <c r="K45" i="167" s="1"/>
  <c r="K50" i="160"/>
  <c r="K59" i="160"/>
  <c r="K64" i="160"/>
  <c r="K66" i="160"/>
  <c r="K73" i="160"/>
  <c r="K75" i="160"/>
  <c r="K77" i="160"/>
  <c r="K102" i="160"/>
  <c r="K123" i="160"/>
  <c r="K151" i="160"/>
  <c r="K156" i="160"/>
  <c r="K158" i="160"/>
  <c r="K171" i="160"/>
  <c r="K173" i="160"/>
  <c r="K179" i="160"/>
  <c r="K71" i="160"/>
  <c r="K57" i="160"/>
  <c r="K56" i="160"/>
  <c r="K38" i="160"/>
  <c r="K38" i="167" s="1"/>
  <c r="K37" i="160"/>
  <c r="K37" i="167" s="1"/>
  <c r="K36" i="160"/>
  <c r="K36" i="167" s="1"/>
  <c r="K31" i="160"/>
  <c r="K31" i="167" s="1"/>
  <c r="K29" i="160"/>
  <c r="K29" i="167" s="1"/>
  <c r="K156" i="126"/>
  <c r="K155" i="167" s="1"/>
  <c r="K57" i="126"/>
  <c r="K206" i="160"/>
  <c r="K169" i="160"/>
  <c r="K150" i="160"/>
  <c r="K137" i="160"/>
  <c r="K118" i="160"/>
  <c r="K92" i="160"/>
  <c r="K84" i="160"/>
  <c r="K85" i="160"/>
  <c r="K18" i="160"/>
  <c r="K194" i="145"/>
  <c r="K174" i="145"/>
  <c r="K145" i="145"/>
  <c r="K123" i="145"/>
  <c r="K215" i="126"/>
  <c r="K206" i="126"/>
  <c r="K186" i="126"/>
  <c r="K185" i="167" s="1"/>
  <c r="K174" i="126"/>
  <c r="K169" i="126"/>
  <c r="K161" i="126"/>
  <c r="K146" i="126"/>
  <c r="K145" i="167" s="1"/>
  <c r="K147" i="126"/>
  <c r="K146" i="167" s="1"/>
  <c r="K142" i="126"/>
  <c r="K133" i="126"/>
  <c r="K132" i="167" s="1"/>
  <c r="K134" i="126"/>
  <c r="K133" i="167" s="1"/>
  <c r="K103" i="126"/>
  <c r="K124" i="126"/>
  <c r="K115" i="126"/>
  <c r="K85" i="126"/>
  <c r="K84" i="167" s="1"/>
  <c r="K74" i="126"/>
  <c r="K75" i="126"/>
  <c r="K74" i="167" s="1"/>
  <c r="K73" i="126"/>
  <c r="K77" i="126"/>
  <c r="K58" i="126"/>
  <c r="K25" i="126"/>
  <c r="K24" i="167" s="1"/>
  <c r="K23" i="126"/>
  <c r="K22" i="167" s="1"/>
  <c r="K201" i="110"/>
  <c r="K150" i="110"/>
  <c r="K122" i="110"/>
  <c r="K114" i="110"/>
  <c r="K71" i="110"/>
  <c r="K17" i="110"/>
  <c r="K113" i="160"/>
  <c r="K63" i="160"/>
  <c r="K46" i="160"/>
  <c r="K46" i="167" s="1"/>
  <c r="K137" i="167" l="1"/>
  <c r="K142" i="167"/>
  <c r="K130" i="167"/>
  <c r="K160" i="167"/>
  <c r="K156" i="167"/>
  <c r="K151" i="167"/>
  <c r="K141" i="167"/>
  <c r="K123" i="167"/>
  <c r="K102" i="167"/>
  <c r="K107" i="167"/>
  <c r="K113" i="167"/>
  <c r="K101" i="167"/>
  <c r="K76" i="167"/>
  <c r="K93" i="167"/>
  <c r="K64" i="167"/>
  <c r="K77" i="167"/>
  <c r="K92" i="167"/>
  <c r="K63" i="167"/>
  <c r="K66" i="167"/>
  <c r="K85" i="167"/>
  <c r="K91" i="167"/>
  <c r="K50" i="167"/>
  <c r="K18" i="167"/>
  <c r="K201" i="167"/>
  <c r="K173" i="167"/>
  <c r="K150" i="167"/>
  <c r="K144" i="167"/>
  <c r="K122" i="167"/>
  <c r="K114" i="167"/>
  <c r="K108" i="167"/>
  <c r="K23" i="167"/>
  <c r="K193" i="167"/>
  <c r="K206" i="167"/>
  <c r="K205" i="167"/>
  <c r="K168" i="167"/>
  <c r="K75" i="167"/>
  <c r="K58" i="167"/>
  <c r="K72" i="167"/>
  <c r="K73" i="167"/>
  <c r="K59" i="167"/>
  <c r="K56" i="167"/>
  <c r="K57" i="167"/>
  <c r="K17" i="167"/>
  <c r="H9" i="36"/>
  <c r="H9" i="37" s="1"/>
  <c r="H9" i="165" s="1"/>
  <c r="E25" i="165" l="1"/>
  <c r="F35" i="37"/>
  <c r="I35" i="37" s="1"/>
  <c r="E25" i="35" l="1"/>
  <c r="E80" i="145" l="1"/>
  <c r="G80" i="145"/>
  <c r="H80" i="145"/>
  <c r="I80" i="145"/>
  <c r="K176" i="110" l="1"/>
  <c r="K178" i="110"/>
  <c r="G26" i="37" l="1"/>
  <c r="G16" i="35" l="1"/>
  <c r="H22" i="34" l="1"/>
  <c r="I214" i="167" l="1"/>
  <c r="H214" i="167"/>
  <c r="G214" i="167"/>
  <c r="E214" i="167"/>
  <c r="D214" i="167"/>
  <c r="C214" i="167"/>
  <c r="I213" i="167"/>
  <c r="H213" i="167"/>
  <c r="G213" i="167"/>
  <c r="E213" i="167"/>
  <c r="D213" i="167"/>
  <c r="C213" i="167"/>
  <c r="I199" i="167"/>
  <c r="H199" i="167"/>
  <c r="E199" i="167"/>
  <c r="I195" i="167"/>
  <c r="G195" i="167"/>
  <c r="E195" i="167"/>
  <c r="D195" i="167"/>
  <c r="I183" i="167"/>
  <c r="H183" i="167"/>
  <c r="G183" i="167"/>
  <c r="E183" i="167"/>
  <c r="D183" i="167"/>
  <c r="I135" i="167"/>
  <c r="H135" i="167"/>
  <c r="G135" i="167"/>
  <c r="D135" i="167"/>
  <c r="C135" i="167"/>
  <c r="I116" i="167"/>
  <c r="H116" i="167"/>
  <c r="G116" i="167"/>
  <c r="D116" i="167"/>
  <c r="C116" i="167"/>
  <c r="I95" i="167"/>
  <c r="H95" i="167"/>
  <c r="G95" i="167"/>
  <c r="D95" i="167"/>
  <c r="I48" i="167"/>
  <c r="H48" i="167"/>
  <c r="G48" i="167"/>
  <c r="E48" i="167"/>
  <c r="D48" i="167"/>
  <c r="C209" i="167"/>
  <c r="C99" i="167" l="1"/>
  <c r="J213" i="167"/>
  <c r="C203" i="167"/>
  <c r="J199" i="167"/>
  <c r="F213" i="167"/>
  <c r="D42" i="167"/>
  <c r="I211" i="167"/>
  <c r="I209" i="167" s="1"/>
  <c r="C120" i="167"/>
  <c r="E203" i="167"/>
  <c r="C20" i="167"/>
  <c r="C14" i="167"/>
  <c r="D54" i="167"/>
  <c r="D61" i="167"/>
  <c r="D20" i="167"/>
  <c r="C148" i="167"/>
  <c r="F214" i="167"/>
  <c r="E14" i="167"/>
  <c r="C54" i="167"/>
  <c r="E120" i="167"/>
  <c r="D148" i="167"/>
  <c r="D120" i="167"/>
  <c r="H203" i="167"/>
  <c r="J214" i="167"/>
  <c r="H211" i="167"/>
  <c r="H209" i="167" s="1"/>
  <c r="H120" i="167"/>
  <c r="I148" i="167"/>
  <c r="I120" i="167"/>
  <c r="H177" i="167"/>
  <c r="E189" i="167"/>
  <c r="G211" i="167"/>
  <c r="G209" i="167" s="1"/>
  <c r="I189" i="167"/>
  <c r="C199" i="167"/>
  <c r="D203" i="167"/>
  <c r="E99" i="167"/>
  <c r="E20" i="167"/>
  <c r="C79" i="167"/>
  <c r="D105" i="167"/>
  <c r="E177" i="167"/>
  <c r="H139" i="167"/>
  <c r="J116" i="167"/>
  <c r="H99" i="167"/>
  <c r="I99" i="167"/>
  <c r="H20" i="167"/>
  <c r="I20" i="167"/>
  <c r="I42" i="167"/>
  <c r="G54" i="167"/>
  <c r="I14" i="167"/>
  <c r="I26" i="167"/>
  <c r="H189" i="167"/>
  <c r="I88" i="167"/>
  <c r="I203" i="167"/>
  <c r="I34" i="167"/>
  <c r="H148" i="167"/>
  <c r="H14" i="167"/>
  <c r="J95" i="167"/>
  <c r="H79" i="167"/>
  <c r="I153" i="167"/>
  <c r="I128" i="167"/>
  <c r="I69" i="167"/>
  <c r="I54" i="167"/>
  <c r="H54" i="167"/>
  <c r="H88" i="167"/>
  <c r="H26" i="167"/>
  <c r="H153" i="167"/>
  <c r="H105" i="167"/>
  <c r="I79" i="167"/>
  <c r="H61" i="167"/>
  <c r="H42" i="167"/>
  <c r="H34" i="167"/>
  <c r="E116" i="167"/>
  <c r="E88" i="167"/>
  <c r="G148" i="167"/>
  <c r="C34" i="167"/>
  <c r="C189" i="167"/>
  <c r="E105" i="167"/>
  <c r="D26" i="167"/>
  <c r="D99" i="167"/>
  <c r="D128" i="167"/>
  <c r="D189" i="167"/>
  <c r="G105" i="167"/>
  <c r="E26" i="167"/>
  <c r="E42" i="167"/>
  <c r="E61" i="167"/>
  <c r="G42" i="167"/>
  <c r="E135" i="167"/>
  <c r="C177" i="167"/>
  <c r="E54" i="167"/>
  <c r="D69" i="167"/>
  <c r="D79" i="167"/>
  <c r="E95" i="167"/>
  <c r="E128" i="167"/>
  <c r="E139" i="167"/>
  <c r="C139" i="167"/>
  <c r="E69" i="167"/>
  <c r="G88" i="167"/>
  <c r="I139" i="167"/>
  <c r="G153" i="167"/>
  <c r="D166" i="167"/>
  <c r="G166" i="167"/>
  <c r="E148" i="167"/>
  <c r="E153" i="167"/>
  <c r="E166" i="167"/>
  <c r="G99" i="167"/>
  <c r="G34" i="167"/>
  <c r="G61" i="167"/>
  <c r="C61" i="167"/>
  <c r="D14" i="167"/>
  <c r="H195" i="167"/>
  <c r="C48" i="167"/>
  <c r="I166" i="167"/>
  <c r="G69" i="167"/>
  <c r="G20" i="167"/>
  <c r="H128" i="167"/>
  <c r="C26" i="167"/>
  <c r="D139" i="167"/>
  <c r="G189" i="167"/>
  <c r="G199" i="167"/>
  <c r="C42" i="167"/>
  <c r="C95" i="167"/>
  <c r="G14" i="167"/>
  <c r="E34" i="167"/>
  <c r="E79" i="167"/>
  <c r="D88" i="167"/>
  <c r="I177" i="167"/>
  <c r="E211" i="167"/>
  <c r="E209" i="167" s="1"/>
  <c r="C88" i="167"/>
  <c r="D199" i="167"/>
  <c r="G177" i="167"/>
  <c r="I61" i="167"/>
  <c r="I105" i="167"/>
  <c r="C166" i="167"/>
  <c r="D34" i="167"/>
  <c r="G120" i="167"/>
  <c r="C105" i="167"/>
  <c r="G128" i="167"/>
  <c r="G139" i="167"/>
  <c r="H69" i="167"/>
  <c r="D211" i="167"/>
  <c r="D209" i="167" s="1"/>
  <c r="C153" i="167"/>
  <c r="G26" i="167"/>
  <c r="D153" i="167"/>
  <c r="G79" i="167"/>
  <c r="G203" i="167"/>
  <c r="C128" i="167"/>
  <c r="C183" i="167"/>
  <c r="D177" i="167"/>
  <c r="C195" i="167"/>
  <c r="C69" i="167"/>
  <c r="H166" i="167"/>
  <c r="L122" i="167" l="1"/>
  <c r="L213" i="167"/>
  <c r="J211" i="167"/>
  <c r="J209" i="167" s="1"/>
  <c r="L46" i="167"/>
  <c r="E187" i="167"/>
  <c r="L173" i="167"/>
  <c r="L40" i="167"/>
  <c r="L201" i="167"/>
  <c r="L108" i="167"/>
  <c r="L133" i="167"/>
  <c r="K213" i="167"/>
  <c r="L123" i="167"/>
  <c r="L63" i="167"/>
  <c r="L66" i="167"/>
  <c r="F120" i="167"/>
  <c r="L22" i="167"/>
  <c r="L192" i="167"/>
  <c r="L103" i="167"/>
  <c r="L67" i="167"/>
  <c r="L77" i="167"/>
  <c r="L141" i="167"/>
  <c r="L29" i="167"/>
  <c r="L111" i="167"/>
  <c r="L44" i="167"/>
  <c r="L155" i="167"/>
  <c r="L85" i="167"/>
  <c r="K48" i="167"/>
  <c r="L38" i="167"/>
  <c r="L24" i="167"/>
  <c r="L109" i="167"/>
  <c r="K135" i="167"/>
  <c r="F148" i="167"/>
  <c r="F42" i="167"/>
  <c r="L113" i="167"/>
  <c r="L150" i="167"/>
  <c r="L193" i="167"/>
  <c r="L86" i="167"/>
  <c r="K116" i="167"/>
  <c r="L102" i="167"/>
  <c r="L73" i="167"/>
  <c r="K214" i="167"/>
  <c r="C12" i="167"/>
  <c r="L32" i="167"/>
  <c r="L205" i="167"/>
  <c r="L214" i="167"/>
  <c r="L72" i="167"/>
  <c r="K199" i="167"/>
  <c r="L74" i="167"/>
  <c r="L206" i="167"/>
  <c r="L143" i="167"/>
  <c r="L185" i="167"/>
  <c r="J120" i="167"/>
  <c r="L81" i="167"/>
  <c r="K183" i="167"/>
  <c r="J135" i="167"/>
  <c r="L161" i="167"/>
  <c r="L50" i="167"/>
  <c r="J48" i="167"/>
  <c r="L17" i="167"/>
  <c r="F203" i="167"/>
  <c r="K203" i="167"/>
  <c r="H164" i="167"/>
  <c r="L174" i="167"/>
  <c r="L110" i="167"/>
  <c r="L160" i="167"/>
  <c r="D12" i="167"/>
  <c r="L57" i="167"/>
  <c r="J183" i="167"/>
  <c r="L169" i="167"/>
  <c r="L158" i="167"/>
  <c r="L75" i="167"/>
  <c r="L45" i="167"/>
  <c r="L137" i="167"/>
  <c r="F54" i="167"/>
  <c r="I187" i="167"/>
  <c r="F189" i="167"/>
  <c r="D187" i="167"/>
  <c r="L168" i="167"/>
  <c r="C187" i="167"/>
  <c r="L191" i="167"/>
  <c r="L159" i="167"/>
  <c r="L76" i="167"/>
  <c r="L132" i="167"/>
  <c r="L175" i="167"/>
  <c r="L146" i="167"/>
  <c r="E126" i="167"/>
  <c r="L112" i="167"/>
  <c r="L107" i="167"/>
  <c r="L93" i="167"/>
  <c r="L56" i="167"/>
  <c r="F34" i="167"/>
  <c r="L39" i="167"/>
  <c r="L171" i="167"/>
  <c r="L83" i="167"/>
  <c r="E52" i="167"/>
  <c r="L36" i="167"/>
  <c r="F166" i="167"/>
  <c r="L114" i="167"/>
  <c r="F105" i="167"/>
  <c r="F48" i="167"/>
  <c r="L48" i="167" s="1"/>
  <c r="E164" i="167"/>
  <c r="D164" i="167"/>
  <c r="L170" i="167"/>
  <c r="H187" i="167"/>
  <c r="J99" i="167"/>
  <c r="L31" i="167"/>
  <c r="L92" i="167"/>
  <c r="I12" i="167"/>
  <c r="L97" i="167"/>
  <c r="K95" i="167"/>
  <c r="J20" i="167"/>
  <c r="K195" i="167"/>
  <c r="L64" i="167"/>
  <c r="L156" i="167"/>
  <c r="L30" i="167"/>
  <c r="J54" i="167"/>
  <c r="L91" i="167"/>
  <c r="G164" i="167"/>
  <c r="G52" i="167"/>
  <c r="D52" i="167"/>
  <c r="F20" i="167"/>
  <c r="J148" i="167"/>
  <c r="L151" i="167"/>
  <c r="I126" i="167"/>
  <c r="H126" i="167"/>
  <c r="J26" i="167"/>
  <c r="I52" i="167"/>
  <c r="H52" i="167"/>
  <c r="H12" i="167"/>
  <c r="L23" i="167"/>
  <c r="L142" i="167"/>
  <c r="E12" i="167"/>
  <c r="D126" i="167"/>
  <c r="J42" i="167"/>
  <c r="L18" i="167"/>
  <c r="L157" i="167"/>
  <c r="L172" i="167"/>
  <c r="L131" i="167"/>
  <c r="L124" i="167"/>
  <c r="G12" i="167"/>
  <c r="L162" i="167"/>
  <c r="L130" i="167"/>
  <c r="F128" i="167"/>
  <c r="G187" i="167"/>
  <c r="G126" i="167"/>
  <c r="C164" i="167"/>
  <c r="F95" i="167"/>
  <c r="L95" i="167" s="1"/>
  <c r="L65" i="167"/>
  <c r="L28" i="167"/>
  <c r="L37" i="167"/>
  <c r="L101" i="167"/>
  <c r="F99" i="167"/>
  <c r="C52" i="167"/>
  <c r="L118" i="167"/>
  <c r="L84" i="167"/>
  <c r="L58" i="167"/>
  <c r="L144" i="167"/>
  <c r="I164" i="167"/>
  <c r="L197" i="167"/>
  <c r="L145" i="167"/>
  <c r="J166" i="167"/>
  <c r="C126" i="167"/>
  <c r="F211" i="167"/>
  <c r="F209" i="167" s="1"/>
  <c r="F79" i="167"/>
  <c r="F195" i="167"/>
  <c r="F26" i="167"/>
  <c r="F139" i="167"/>
  <c r="F183" i="167"/>
  <c r="J153" i="167"/>
  <c r="J189" i="167"/>
  <c r="F153" i="167"/>
  <c r="F135" i="167"/>
  <c r="J128" i="167"/>
  <c r="J203" i="167"/>
  <c r="J61" i="167"/>
  <c r="J34" i="167"/>
  <c r="F116" i="167"/>
  <c r="L116" i="167" s="1"/>
  <c r="J79" i="167"/>
  <c r="F199" i="167"/>
  <c r="F61" i="167"/>
  <c r="J139" i="167"/>
  <c r="J105" i="167"/>
  <c r="J195" i="167"/>
  <c r="K211" i="167" l="1"/>
  <c r="K209" i="167" s="1"/>
  <c r="L148" i="167"/>
  <c r="K148" i="167"/>
  <c r="L42" i="167"/>
  <c r="K189" i="167"/>
  <c r="K187" i="167" s="1"/>
  <c r="L120" i="167"/>
  <c r="K99" i="167"/>
  <c r="K20" i="167"/>
  <c r="L135" i="167"/>
  <c r="L26" i="167"/>
  <c r="L203" i="167"/>
  <c r="K54" i="167"/>
  <c r="K120" i="167"/>
  <c r="L54" i="167"/>
  <c r="K128" i="167"/>
  <c r="L20" i="167"/>
  <c r="L34" i="167"/>
  <c r="L166" i="167"/>
  <c r="D10" i="167"/>
  <c r="L105" i="167"/>
  <c r="E10" i="167"/>
  <c r="K79" i="167"/>
  <c r="K139" i="167"/>
  <c r="L99" i="167"/>
  <c r="K61" i="167"/>
  <c r="K34" i="167"/>
  <c r="C10" i="167"/>
  <c r="G10" i="167"/>
  <c r="J126" i="167"/>
  <c r="I10" i="167"/>
  <c r="L61" i="167"/>
  <c r="K26" i="167"/>
  <c r="H10" i="167"/>
  <c r="J187" i="167"/>
  <c r="K153" i="167"/>
  <c r="L128" i="167"/>
  <c r="K42" i="167"/>
  <c r="F187" i="167"/>
  <c r="L139" i="167"/>
  <c r="L153" i="167"/>
  <c r="L189" i="167"/>
  <c r="K166" i="167"/>
  <c r="L79" i="167"/>
  <c r="K105" i="167"/>
  <c r="L183" i="167"/>
  <c r="F126" i="167"/>
  <c r="L195" i="167"/>
  <c r="K126" i="167" l="1"/>
  <c r="L187" i="167"/>
  <c r="L126" i="167"/>
  <c r="F28" i="37" l="1"/>
  <c r="D42" i="160" l="1"/>
  <c r="E42" i="160"/>
  <c r="G42" i="160"/>
  <c r="H42" i="160"/>
  <c r="I42" i="160"/>
  <c r="C42" i="160"/>
  <c r="D43" i="145"/>
  <c r="E43" i="145"/>
  <c r="G43" i="145"/>
  <c r="H43" i="145"/>
  <c r="I43" i="145"/>
  <c r="C43" i="145"/>
  <c r="D43" i="126"/>
  <c r="E43" i="126"/>
  <c r="G43" i="126"/>
  <c r="H43" i="126"/>
  <c r="I43" i="126"/>
  <c r="C43" i="126"/>
  <c r="D42" i="110"/>
  <c r="E42" i="110"/>
  <c r="G42" i="110"/>
  <c r="H42" i="110"/>
  <c r="I42" i="110"/>
  <c r="C42" i="110"/>
  <c r="D105" i="160"/>
  <c r="E105" i="160"/>
  <c r="G105" i="160"/>
  <c r="H105" i="160"/>
  <c r="I105" i="160"/>
  <c r="C105" i="160"/>
  <c r="D106" i="145"/>
  <c r="E106" i="145"/>
  <c r="G106" i="145"/>
  <c r="H106" i="145"/>
  <c r="I106" i="145"/>
  <c r="C106" i="145"/>
  <c r="D106" i="126"/>
  <c r="E106" i="126"/>
  <c r="G106" i="126"/>
  <c r="H106" i="126"/>
  <c r="I106" i="126"/>
  <c r="C106" i="126"/>
  <c r="D105" i="110"/>
  <c r="E105" i="110"/>
  <c r="G105" i="110"/>
  <c r="H105" i="110"/>
  <c r="I105" i="110"/>
  <c r="C105" i="110"/>
  <c r="L110" i="145"/>
  <c r="D79" i="110"/>
  <c r="E79" i="110"/>
  <c r="G79" i="110"/>
  <c r="H79" i="110"/>
  <c r="I79" i="110"/>
  <c r="C79" i="110"/>
  <c r="L81" i="160"/>
  <c r="L81" i="110"/>
  <c r="D34" i="34"/>
  <c r="D35" i="34"/>
  <c r="G26" i="34"/>
  <c r="D27" i="34"/>
  <c r="E27" i="34"/>
  <c r="G27" i="34"/>
  <c r="H27" i="34"/>
  <c r="G28" i="34"/>
  <c r="I28" i="34" s="1"/>
  <c r="G29" i="34"/>
  <c r="I29" i="34" s="1"/>
  <c r="D21" i="34"/>
  <c r="E21" i="34"/>
  <c r="G21" i="34"/>
  <c r="H21" i="34"/>
  <c r="D22" i="34"/>
  <c r="E22" i="34"/>
  <c r="G22" i="34"/>
  <c r="D19" i="34"/>
  <c r="D18" i="34" s="1"/>
  <c r="E19" i="34"/>
  <c r="E18" i="34" s="1"/>
  <c r="G19" i="34"/>
  <c r="H19" i="34"/>
  <c r="H18" i="34" s="1"/>
  <c r="I18" i="34" s="1"/>
  <c r="D17" i="34"/>
  <c r="D16" i="34" s="1"/>
  <c r="E16" i="34"/>
  <c r="C35" i="34"/>
  <c r="F35" i="34" s="1"/>
  <c r="C34" i="34"/>
  <c r="F34" i="34" s="1"/>
  <c r="C27" i="34"/>
  <c r="C28" i="34"/>
  <c r="C29" i="34"/>
  <c r="C22" i="34"/>
  <c r="C21" i="34"/>
  <c r="C19" i="34"/>
  <c r="C18" i="34" s="1"/>
  <c r="C17" i="34"/>
  <c r="C16" i="34" s="1"/>
  <c r="I36" i="165"/>
  <c r="F36" i="165"/>
  <c r="F35" i="165"/>
  <c r="G34" i="165"/>
  <c r="G32" i="165" s="1"/>
  <c r="E34" i="165"/>
  <c r="E32" i="165" s="1"/>
  <c r="D34" i="165"/>
  <c r="D32" i="165" s="1"/>
  <c r="C34" i="165"/>
  <c r="C32" i="165" s="1"/>
  <c r="I30" i="165"/>
  <c r="I29" i="165"/>
  <c r="F29" i="165"/>
  <c r="I28" i="165"/>
  <c r="F28" i="165"/>
  <c r="G26" i="165"/>
  <c r="G25" i="165" s="1"/>
  <c r="I23" i="165"/>
  <c r="F23" i="165"/>
  <c r="I22" i="165"/>
  <c r="F22" i="165"/>
  <c r="H21" i="165"/>
  <c r="I21" i="165" s="1"/>
  <c r="E21" i="165"/>
  <c r="D21" i="165"/>
  <c r="C21" i="165"/>
  <c r="I20" i="165"/>
  <c r="F20" i="165"/>
  <c r="F19" i="165" s="1"/>
  <c r="H19" i="165"/>
  <c r="I19" i="165" s="1"/>
  <c r="E19" i="165"/>
  <c r="D19" i="165"/>
  <c r="C19" i="165"/>
  <c r="F18" i="165"/>
  <c r="G17" i="165"/>
  <c r="G16" i="165" s="1"/>
  <c r="E17" i="165"/>
  <c r="D17" i="165"/>
  <c r="C17" i="165"/>
  <c r="F36" i="37"/>
  <c r="E34" i="37"/>
  <c r="E32" i="37" s="1"/>
  <c r="D34" i="37"/>
  <c r="D32" i="37" s="1"/>
  <c r="C34" i="37"/>
  <c r="C32" i="37" s="1"/>
  <c r="I30" i="37"/>
  <c r="I29" i="37"/>
  <c r="F29" i="37"/>
  <c r="I28" i="37"/>
  <c r="G25" i="37"/>
  <c r="C26" i="37"/>
  <c r="C25" i="37" s="1"/>
  <c r="I23" i="37"/>
  <c r="F23" i="37"/>
  <c r="I22" i="37"/>
  <c r="F22" i="37"/>
  <c r="H21" i="37"/>
  <c r="I21" i="37" s="1"/>
  <c r="E21" i="37"/>
  <c r="D21" i="37"/>
  <c r="C21" i="37"/>
  <c r="I20" i="37"/>
  <c r="F20" i="37"/>
  <c r="F19" i="37" s="1"/>
  <c r="H19" i="37"/>
  <c r="I19" i="37" s="1"/>
  <c r="E19" i="37"/>
  <c r="D19" i="37"/>
  <c r="C19" i="37"/>
  <c r="F18" i="37"/>
  <c r="G17" i="37"/>
  <c r="G16" i="37" s="1"/>
  <c r="E17" i="37"/>
  <c r="D17" i="37"/>
  <c r="C17" i="37"/>
  <c r="I36" i="36"/>
  <c r="F36" i="36"/>
  <c r="F35" i="36"/>
  <c r="G34" i="36"/>
  <c r="G32" i="36" s="1"/>
  <c r="E34" i="36"/>
  <c r="E32" i="36" s="1"/>
  <c r="D34" i="36"/>
  <c r="D32" i="36" s="1"/>
  <c r="C34" i="36"/>
  <c r="C32" i="36" s="1"/>
  <c r="I30" i="36"/>
  <c r="I29" i="36"/>
  <c r="F29" i="36"/>
  <c r="I28" i="36"/>
  <c r="F28" i="36"/>
  <c r="G26" i="36"/>
  <c r="G25" i="36" s="1"/>
  <c r="I23" i="36"/>
  <c r="F23" i="36"/>
  <c r="I22" i="36"/>
  <c r="F22" i="36"/>
  <c r="H21" i="36"/>
  <c r="I21" i="36" s="1"/>
  <c r="E21" i="36"/>
  <c r="D21" i="36"/>
  <c r="C21" i="36"/>
  <c r="I20" i="36"/>
  <c r="F20" i="36"/>
  <c r="F19" i="36" s="1"/>
  <c r="H19" i="36"/>
  <c r="I19" i="36" s="1"/>
  <c r="E19" i="36"/>
  <c r="D19" i="36"/>
  <c r="C19" i="36"/>
  <c r="F18" i="36"/>
  <c r="F17" i="36" s="1"/>
  <c r="G17" i="36"/>
  <c r="G16" i="36" s="1"/>
  <c r="E17" i="36"/>
  <c r="D17" i="36"/>
  <c r="C17" i="36"/>
  <c r="J16" i="160"/>
  <c r="F16" i="160"/>
  <c r="L206" i="145"/>
  <c r="J182" i="145"/>
  <c r="F182" i="145"/>
  <c r="J181" i="145"/>
  <c r="F181" i="145"/>
  <c r="J180" i="145"/>
  <c r="F180" i="145"/>
  <c r="J17" i="145"/>
  <c r="F17" i="145"/>
  <c r="J91" i="126"/>
  <c r="J90" i="167" s="1"/>
  <c r="F91" i="126"/>
  <c r="F90" i="167" s="1"/>
  <c r="F88" i="167" s="1"/>
  <c r="J72" i="126"/>
  <c r="J71" i="167" s="1"/>
  <c r="F72" i="126"/>
  <c r="F71" i="167" s="1"/>
  <c r="F69" i="167" s="1"/>
  <c r="J17" i="126"/>
  <c r="F17" i="126"/>
  <c r="C14" i="110"/>
  <c r="E189" i="110"/>
  <c r="G189" i="110"/>
  <c r="H189" i="110"/>
  <c r="I189" i="110"/>
  <c r="D189" i="110"/>
  <c r="C189" i="110"/>
  <c r="J181" i="110"/>
  <c r="J181" i="167" s="1"/>
  <c r="F181" i="110"/>
  <c r="J180" i="110"/>
  <c r="F180" i="110"/>
  <c r="F180" i="167" s="1"/>
  <c r="J179" i="110"/>
  <c r="J179" i="167" s="1"/>
  <c r="F179" i="110"/>
  <c r="F179" i="167" s="1"/>
  <c r="L91" i="110"/>
  <c r="J16" i="110"/>
  <c r="J16" i="167" l="1"/>
  <c r="J14" i="167" s="1"/>
  <c r="J180" i="167"/>
  <c r="L180" i="167" s="1"/>
  <c r="L71" i="167"/>
  <c r="J69" i="167"/>
  <c r="L90" i="167"/>
  <c r="J88" i="167"/>
  <c r="L88" i="167" s="1"/>
  <c r="F52" i="167"/>
  <c r="K181" i="110"/>
  <c r="F181" i="167"/>
  <c r="L181" i="167" s="1"/>
  <c r="L179" i="167"/>
  <c r="J177" i="167"/>
  <c r="F34" i="36"/>
  <c r="F32" i="36" s="1"/>
  <c r="D16" i="165"/>
  <c r="F34" i="165"/>
  <c r="F32" i="165" s="1"/>
  <c r="G34" i="37"/>
  <c r="G32" i="37" s="1"/>
  <c r="F17" i="165"/>
  <c r="F16" i="165" s="1"/>
  <c r="K180" i="145"/>
  <c r="F17" i="37"/>
  <c r="J6" i="166" s="1"/>
  <c r="F21" i="37"/>
  <c r="K29" i="37"/>
  <c r="K179" i="110"/>
  <c r="K179" i="167" s="1"/>
  <c r="K16" i="160"/>
  <c r="L171" i="160"/>
  <c r="K182" i="145"/>
  <c r="K17" i="145"/>
  <c r="K181" i="145"/>
  <c r="K17" i="126"/>
  <c r="K91" i="126"/>
  <c r="K90" i="167" s="1"/>
  <c r="K88" i="167" s="1"/>
  <c r="J106" i="126"/>
  <c r="L110" i="126"/>
  <c r="L82" i="126"/>
  <c r="L74" i="110"/>
  <c r="L83" i="110"/>
  <c r="K180" i="110"/>
  <c r="K180" i="167" s="1"/>
  <c r="L131" i="110"/>
  <c r="G25" i="34"/>
  <c r="G24" i="34" s="1"/>
  <c r="G35" i="34"/>
  <c r="J80" i="145"/>
  <c r="F80" i="145"/>
  <c r="K43" i="145"/>
  <c r="F106" i="145"/>
  <c r="D33" i="34"/>
  <c r="D31" i="34" s="1"/>
  <c r="G16" i="34"/>
  <c r="E20" i="34"/>
  <c r="E15" i="34" s="1"/>
  <c r="J105" i="110"/>
  <c r="L214" i="110"/>
  <c r="L168" i="110"/>
  <c r="L122" i="110"/>
  <c r="L84" i="110"/>
  <c r="L75" i="110"/>
  <c r="L82" i="110"/>
  <c r="J189" i="110"/>
  <c r="L76" i="110"/>
  <c r="L18" i="110"/>
  <c r="L162" i="110"/>
  <c r="L23" i="110"/>
  <c r="L92" i="110"/>
  <c r="L213" i="110"/>
  <c r="F42" i="110"/>
  <c r="D16" i="36"/>
  <c r="E16" i="165"/>
  <c r="F21" i="165"/>
  <c r="D16" i="37"/>
  <c r="F21" i="36"/>
  <c r="F16" i="36" s="1"/>
  <c r="J42" i="160"/>
  <c r="J43" i="145"/>
  <c r="J43" i="126"/>
  <c r="L93" i="110"/>
  <c r="L90" i="110"/>
  <c r="L86" i="110"/>
  <c r="L85" i="110"/>
  <c r="L67" i="110"/>
  <c r="L66" i="110"/>
  <c r="J42" i="110"/>
  <c r="C16" i="165"/>
  <c r="E16" i="37"/>
  <c r="C16" i="37"/>
  <c r="C14" i="37" s="1"/>
  <c r="C12" i="37" s="1"/>
  <c r="E33" i="34"/>
  <c r="E31" i="34" s="1"/>
  <c r="G14" i="36"/>
  <c r="G12" i="36" s="1"/>
  <c r="C16" i="36"/>
  <c r="E16" i="36"/>
  <c r="D20" i="34"/>
  <c r="D15" i="34" s="1"/>
  <c r="H20" i="34"/>
  <c r="I20" i="34" s="1"/>
  <c r="J105" i="160"/>
  <c r="J106" i="145"/>
  <c r="F106" i="126"/>
  <c r="K72" i="126"/>
  <c r="K71" i="167" s="1"/>
  <c r="K69" i="167" s="1"/>
  <c r="L201" i="110"/>
  <c r="L179" i="110"/>
  <c r="L130" i="110"/>
  <c r="F105" i="110"/>
  <c r="F105" i="160"/>
  <c r="F42" i="160"/>
  <c r="L44" i="160"/>
  <c r="F34" i="37"/>
  <c r="F32" i="37" s="1"/>
  <c r="F43" i="145"/>
  <c r="F43" i="126"/>
  <c r="L197" i="110"/>
  <c r="F189" i="110"/>
  <c r="L159" i="110"/>
  <c r="L158" i="110"/>
  <c r="L155" i="110"/>
  <c r="L151" i="110"/>
  <c r="L145" i="110"/>
  <c r="L144" i="110"/>
  <c r="L141" i="110"/>
  <c r="L137" i="110"/>
  <c r="L118" i="110"/>
  <c r="L109" i="160"/>
  <c r="L109" i="110"/>
  <c r="J79" i="110"/>
  <c r="L103" i="110"/>
  <c r="L111" i="110"/>
  <c r="F79" i="110"/>
  <c r="L112" i="110"/>
  <c r="L107" i="110"/>
  <c r="L97" i="110"/>
  <c r="L71" i="110"/>
  <c r="L72" i="110"/>
  <c r="L58" i="110"/>
  <c r="L56" i="110"/>
  <c r="C33" i="34"/>
  <c r="C31" i="34" s="1"/>
  <c r="C20" i="34"/>
  <c r="C15" i="34" s="1"/>
  <c r="G14" i="165"/>
  <c r="G12" i="165" s="1"/>
  <c r="G14" i="37"/>
  <c r="L63" i="110"/>
  <c r="L101" i="110"/>
  <c r="L132" i="110"/>
  <c r="L146" i="110"/>
  <c r="L160" i="110"/>
  <c r="L205" i="110"/>
  <c r="L64" i="110"/>
  <c r="L77" i="110"/>
  <c r="L102" i="110"/>
  <c r="L110" i="110"/>
  <c r="L114" i="110"/>
  <c r="L124" i="110"/>
  <c r="L133" i="110"/>
  <c r="L143" i="110"/>
  <c r="L150" i="110"/>
  <c r="L157" i="110"/>
  <c r="L161" i="110"/>
  <c r="L181" i="110"/>
  <c r="L193" i="110"/>
  <c r="L206" i="110"/>
  <c r="L57" i="110"/>
  <c r="L108" i="110"/>
  <c r="L123" i="110"/>
  <c r="L142" i="110"/>
  <c r="L156" i="110"/>
  <c r="L169" i="110"/>
  <c r="L180" i="110"/>
  <c r="L17" i="110"/>
  <c r="L73" i="110"/>
  <c r="L59" i="110"/>
  <c r="L65" i="110"/>
  <c r="G12" i="37" l="1"/>
  <c r="K52" i="167"/>
  <c r="J12" i="167"/>
  <c r="K181" i="167"/>
  <c r="K177" i="167" s="1"/>
  <c r="K164" i="167" s="1"/>
  <c r="F177" i="167"/>
  <c r="F164" i="167" s="1"/>
  <c r="L69" i="167"/>
  <c r="J52" i="167"/>
  <c r="L52" i="167" s="1"/>
  <c r="J164" i="167"/>
  <c r="L177" i="167"/>
  <c r="I36" i="37"/>
  <c r="I34" i="37" s="1"/>
  <c r="I32" i="37" s="1"/>
  <c r="H34" i="37"/>
  <c r="H32" i="37" s="1"/>
  <c r="F16" i="37"/>
  <c r="I35" i="165"/>
  <c r="I34" i="165" s="1"/>
  <c r="I32" i="165" s="1"/>
  <c r="H34" i="165"/>
  <c r="H32" i="165" s="1"/>
  <c r="H34" i="36"/>
  <c r="H32" i="36" s="1"/>
  <c r="I35" i="36"/>
  <c r="I34" i="36" s="1"/>
  <c r="I32" i="36" s="1"/>
  <c r="L79" i="110"/>
  <c r="K105" i="160"/>
  <c r="K106" i="126"/>
  <c r="K80" i="145"/>
  <c r="G15" i="34"/>
  <c r="G13" i="34" s="1"/>
  <c r="K105" i="110"/>
  <c r="L42" i="110"/>
  <c r="K42" i="110"/>
  <c r="K106" i="145"/>
  <c r="K42" i="160"/>
  <c r="K43" i="126"/>
  <c r="K189" i="110"/>
  <c r="K79" i="110"/>
  <c r="J10" i="167" l="1"/>
  <c r="L164" i="167"/>
  <c r="G14" i="110"/>
  <c r="G20" i="110"/>
  <c r="G26" i="110"/>
  <c r="G34" i="110"/>
  <c r="G48" i="110"/>
  <c r="G54" i="110"/>
  <c r="G61" i="110"/>
  <c r="G69" i="110"/>
  <c r="G88" i="110"/>
  <c r="G95" i="110"/>
  <c r="G99" i="110"/>
  <c r="G116" i="110"/>
  <c r="G120" i="110"/>
  <c r="G128" i="110"/>
  <c r="G135" i="110"/>
  <c r="G139" i="110"/>
  <c r="G148" i="110"/>
  <c r="G153" i="110"/>
  <c r="G166" i="110"/>
  <c r="G177" i="110"/>
  <c r="G183" i="110"/>
  <c r="G195" i="110"/>
  <c r="G199" i="110"/>
  <c r="G203" i="110"/>
  <c r="G211" i="110"/>
  <c r="G209" i="110" s="1"/>
  <c r="G187" i="110" l="1"/>
  <c r="G164" i="110"/>
  <c r="G126" i="110"/>
  <c r="G52" i="110"/>
  <c r="G12" i="110"/>
  <c r="G10" i="110" l="1"/>
  <c r="J208" i="145" l="1"/>
  <c r="K208" i="145" s="1"/>
  <c r="H154" i="126"/>
  <c r="I154" i="126"/>
  <c r="G154" i="126"/>
  <c r="H61" i="110"/>
  <c r="H34" i="110"/>
  <c r="H26" i="110"/>
  <c r="F16" i="110"/>
  <c r="F16" i="167" s="1"/>
  <c r="D211" i="110"/>
  <c r="D209" i="110" s="1"/>
  <c r="E211" i="110"/>
  <c r="E209" i="110" s="1"/>
  <c r="C209" i="110"/>
  <c r="C203" i="110"/>
  <c r="D203" i="110"/>
  <c r="E203" i="110"/>
  <c r="C199" i="110"/>
  <c r="D199" i="110"/>
  <c r="E199" i="110"/>
  <c r="C195" i="110"/>
  <c r="D195" i="110"/>
  <c r="E195" i="110"/>
  <c r="C183" i="110"/>
  <c r="D183" i="110"/>
  <c r="E183" i="110"/>
  <c r="C177" i="110"/>
  <c r="D177" i="110"/>
  <c r="E177" i="110"/>
  <c r="C166" i="110"/>
  <c r="D166" i="110"/>
  <c r="E166" i="110"/>
  <c r="C153" i="110"/>
  <c r="D153" i="110"/>
  <c r="E153" i="110"/>
  <c r="C148" i="110"/>
  <c r="D148" i="110"/>
  <c r="E148" i="110"/>
  <c r="C139" i="110"/>
  <c r="D139" i="110"/>
  <c r="E139" i="110"/>
  <c r="C135" i="110"/>
  <c r="D135" i="110"/>
  <c r="E135" i="110"/>
  <c r="C128" i="110"/>
  <c r="D128" i="110"/>
  <c r="E128" i="110"/>
  <c r="C120" i="110"/>
  <c r="D120" i="110"/>
  <c r="E120" i="110"/>
  <c r="C116" i="110"/>
  <c r="D116" i="110"/>
  <c r="E116" i="110"/>
  <c r="C99" i="110"/>
  <c r="D99" i="110"/>
  <c r="E99" i="110"/>
  <c r="C95" i="110"/>
  <c r="D95" i="110"/>
  <c r="E95" i="110"/>
  <c r="C88" i="110"/>
  <c r="D88" i="110"/>
  <c r="E88" i="110"/>
  <c r="C69" i="110"/>
  <c r="D69" i="110"/>
  <c r="E69" i="110"/>
  <c r="C61" i="110"/>
  <c r="D61" i="110"/>
  <c r="E61" i="110"/>
  <c r="C54" i="110"/>
  <c r="D54" i="110"/>
  <c r="E54" i="110"/>
  <c r="C48" i="110"/>
  <c r="D48" i="110"/>
  <c r="E48" i="110"/>
  <c r="C34" i="110"/>
  <c r="D34" i="110"/>
  <c r="E34" i="110"/>
  <c r="C26" i="110"/>
  <c r="D26" i="110"/>
  <c r="E26" i="110"/>
  <c r="C20" i="110"/>
  <c r="D20" i="110"/>
  <c r="E20" i="110"/>
  <c r="D14" i="110"/>
  <c r="E14" i="110"/>
  <c r="F14" i="167" l="1"/>
  <c r="L16" i="167"/>
  <c r="K16" i="110"/>
  <c r="K16" i="167" s="1"/>
  <c r="K14" i="167" s="1"/>
  <c r="K12" i="167" s="1"/>
  <c r="K10" i="167" s="1"/>
  <c r="C187" i="110"/>
  <c r="D164" i="110"/>
  <c r="C164" i="110"/>
  <c r="E187" i="110"/>
  <c r="L73" i="126"/>
  <c r="C12" i="110"/>
  <c r="D187" i="110"/>
  <c r="E164" i="110"/>
  <c r="C126" i="110"/>
  <c r="D126" i="110"/>
  <c r="E126" i="110"/>
  <c r="C52" i="110"/>
  <c r="E52" i="110"/>
  <c r="D12" i="110"/>
  <c r="E12" i="110"/>
  <c r="D52" i="110"/>
  <c r="F12" i="167" l="1"/>
  <c r="L14" i="167"/>
  <c r="C10" i="110"/>
  <c r="E10" i="110"/>
  <c r="E27" i="35" s="1"/>
  <c r="D10" i="110"/>
  <c r="D27" i="35" s="1"/>
  <c r="F10" i="167" l="1"/>
  <c r="L10" i="167" s="1"/>
  <c r="L12" i="167"/>
  <c r="F27" i="35"/>
  <c r="E14" i="165"/>
  <c r="E12" i="165" s="1"/>
  <c r="F30" i="37"/>
  <c r="E14" i="37"/>
  <c r="E12" i="37" s="1"/>
  <c r="F30" i="36"/>
  <c r="E25" i="36"/>
  <c r="E14" i="36" s="1"/>
  <c r="E12" i="36" s="1"/>
  <c r="E13" i="34"/>
  <c r="E11" i="34" s="1"/>
  <c r="A7" i="35"/>
  <c r="F199" i="160" l="1"/>
  <c r="F48" i="160"/>
  <c r="I211" i="160"/>
  <c r="I209" i="160" s="1"/>
  <c r="G211" i="160"/>
  <c r="G209" i="160" s="1"/>
  <c r="E211" i="160"/>
  <c r="E209" i="160" s="1"/>
  <c r="I199" i="160"/>
  <c r="G199" i="160"/>
  <c r="D199" i="160"/>
  <c r="C199" i="160"/>
  <c r="I195" i="160"/>
  <c r="H195" i="160"/>
  <c r="E195" i="160"/>
  <c r="C195" i="160"/>
  <c r="D189" i="160"/>
  <c r="I183" i="160"/>
  <c r="H183" i="160"/>
  <c r="G183" i="160"/>
  <c r="F183" i="160"/>
  <c r="E183" i="160"/>
  <c r="D183" i="160"/>
  <c r="H135" i="160"/>
  <c r="G135" i="160"/>
  <c r="E135" i="160"/>
  <c r="C135" i="160"/>
  <c r="H116" i="160"/>
  <c r="G116" i="160"/>
  <c r="E116" i="160"/>
  <c r="C116" i="160"/>
  <c r="I116" i="160"/>
  <c r="H95" i="160"/>
  <c r="G95" i="160"/>
  <c r="E95" i="160"/>
  <c r="D95" i="160"/>
  <c r="C95" i="160"/>
  <c r="I95" i="160"/>
  <c r="I48" i="160"/>
  <c r="H48" i="160"/>
  <c r="E48" i="160"/>
  <c r="D48" i="160"/>
  <c r="C48" i="160"/>
  <c r="I200" i="145"/>
  <c r="H200" i="145"/>
  <c r="G200" i="145"/>
  <c r="E200" i="145"/>
  <c r="D200" i="145"/>
  <c r="I196" i="145"/>
  <c r="H196" i="145"/>
  <c r="G196" i="145"/>
  <c r="E196" i="145"/>
  <c r="D196" i="145"/>
  <c r="I184" i="145"/>
  <c r="H184" i="145"/>
  <c r="E184" i="145"/>
  <c r="D184" i="145"/>
  <c r="I136" i="145"/>
  <c r="H136" i="145"/>
  <c r="G136" i="145"/>
  <c r="E136" i="145"/>
  <c r="D136" i="145"/>
  <c r="C136" i="145"/>
  <c r="I117" i="145"/>
  <c r="H117" i="145"/>
  <c r="G117" i="145"/>
  <c r="E117" i="145"/>
  <c r="D117" i="145"/>
  <c r="C117" i="145"/>
  <c r="I96" i="145"/>
  <c r="H96" i="145"/>
  <c r="G96" i="145"/>
  <c r="E96" i="145"/>
  <c r="D96" i="145"/>
  <c r="C96" i="145"/>
  <c r="I49" i="145"/>
  <c r="H49" i="145"/>
  <c r="G49" i="145"/>
  <c r="E49" i="145"/>
  <c r="D49" i="145"/>
  <c r="C49" i="145"/>
  <c r="H183" i="110"/>
  <c r="I135" i="110"/>
  <c r="I116" i="110"/>
  <c r="H95" i="110"/>
  <c r="F95" i="110"/>
  <c r="I48" i="110"/>
  <c r="F69" i="110" l="1"/>
  <c r="C184" i="145"/>
  <c r="F184" i="145"/>
  <c r="G184" i="145"/>
  <c r="J184" i="145"/>
  <c r="C196" i="145"/>
  <c r="C200" i="145"/>
  <c r="I69" i="110"/>
  <c r="L17" i="160"/>
  <c r="F136" i="145"/>
  <c r="J212" i="145"/>
  <c r="J210" i="145" s="1"/>
  <c r="F211" i="160"/>
  <c r="F209" i="160" s="1"/>
  <c r="F96" i="145"/>
  <c r="L93" i="160"/>
  <c r="L18" i="160"/>
  <c r="L145" i="160"/>
  <c r="G178" i="145"/>
  <c r="L39" i="160"/>
  <c r="L110" i="160"/>
  <c r="F116" i="160"/>
  <c r="C62" i="145"/>
  <c r="C149" i="145"/>
  <c r="C211" i="160"/>
  <c r="C209" i="160" s="1"/>
  <c r="H178" i="145"/>
  <c r="L168" i="160"/>
  <c r="F189" i="160"/>
  <c r="L179" i="160"/>
  <c r="L45" i="160"/>
  <c r="F135" i="160"/>
  <c r="H189" i="160"/>
  <c r="L174" i="160"/>
  <c r="L162" i="160"/>
  <c r="I14" i="110"/>
  <c r="H14" i="110"/>
  <c r="I20" i="110"/>
  <c r="H20" i="110"/>
  <c r="I26" i="110"/>
  <c r="I34" i="110"/>
  <c r="H48" i="110"/>
  <c r="I54" i="110"/>
  <c r="H54" i="110"/>
  <c r="I61" i="110"/>
  <c r="H69" i="110"/>
  <c r="I95" i="110"/>
  <c r="H116" i="110"/>
  <c r="C49" i="126"/>
  <c r="D49" i="126"/>
  <c r="E49" i="126"/>
  <c r="G49" i="126"/>
  <c r="H49" i="126"/>
  <c r="I49" i="126"/>
  <c r="C96" i="126"/>
  <c r="D96" i="126"/>
  <c r="E96" i="126"/>
  <c r="G96" i="126"/>
  <c r="H96" i="126"/>
  <c r="I96" i="126"/>
  <c r="C117" i="126"/>
  <c r="D117" i="126"/>
  <c r="E117" i="126"/>
  <c r="G117" i="126"/>
  <c r="H117" i="126"/>
  <c r="I117" i="126"/>
  <c r="C136" i="126"/>
  <c r="D136" i="126"/>
  <c r="E136" i="126"/>
  <c r="G136" i="126"/>
  <c r="H136" i="126"/>
  <c r="I136" i="126"/>
  <c r="C184" i="126"/>
  <c r="D184" i="126"/>
  <c r="G184" i="126"/>
  <c r="H184" i="126"/>
  <c r="C196" i="126"/>
  <c r="D196" i="126"/>
  <c r="E196" i="126"/>
  <c r="G196" i="126"/>
  <c r="I196" i="126"/>
  <c r="C200" i="126"/>
  <c r="D200" i="126"/>
  <c r="E200" i="126"/>
  <c r="G200" i="126"/>
  <c r="H200" i="126"/>
  <c r="I200" i="126"/>
  <c r="D100" i="126"/>
  <c r="I15" i="145"/>
  <c r="H21" i="145"/>
  <c r="C212" i="145"/>
  <c r="C210" i="145" s="1"/>
  <c r="G204" i="145"/>
  <c r="H204" i="145"/>
  <c r="I204" i="145"/>
  <c r="D212" i="145"/>
  <c r="D210" i="145" s="1"/>
  <c r="C15" i="145"/>
  <c r="H203" i="110"/>
  <c r="L170" i="160"/>
  <c r="J95" i="160"/>
  <c r="D195" i="160"/>
  <c r="E199" i="160"/>
  <c r="H211" i="160"/>
  <c r="H209" i="160" s="1"/>
  <c r="C183" i="160"/>
  <c r="D26" i="160"/>
  <c r="G48" i="160"/>
  <c r="D166" i="160"/>
  <c r="E189" i="160"/>
  <c r="G195" i="160"/>
  <c r="H199" i="160"/>
  <c r="E26" i="160"/>
  <c r="I135" i="160"/>
  <c r="H148" i="160"/>
  <c r="E166" i="160"/>
  <c r="I148" i="160"/>
  <c r="D211" i="160"/>
  <c r="D209" i="160" s="1"/>
  <c r="D116" i="160"/>
  <c r="D135" i="160"/>
  <c r="I189" i="160"/>
  <c r="I26" i="160"/>
  <c r="H166" i="160"/>
  <c r="C26" i="160"/>
  <c r="H88" i="160"/>
  <c r="E148" i="160"/>
  <c r="L31" i="160"/>
  <c r="G26" i="160"/>
  <c r="G149" i="145"/>
  <c r="C140" i="145"/>
  <c r="H154" i="145"/>
  <c r="E129" i="145"/>
  <c r="E149" i="145"/>
  <c r="I154" i="145"/>
  <c r="G140" i="145"/>
  <c r="G167" i="145"/>
  <c r="C89" i="145"/>
  <c r="C121" i="145"/>
  <c r="H167" i="145"/>
  <c r="G212" i="145"/>
  <c r="G210" i="145" s="1"/>
  <c r="C35" i="145"/>
  <c r="E62" i="145"/>
  <c r="D89" i="145"/>
  <c r="D100" i="145"/>
  <c r="D121" i="145"/>
  <c r="I149" i="145"/>
  <c r="D154" i="145"/>
  <c r="D178" i="145"/>
  <c r="H212" i="145"/>
  <c r="H210" i="145" s="1"/>
  <c r="D15" i="145"/>
  <c r="D62" i="145"/>
  <c r="C100" i="145"/>
  <c r="C154" i="145"/>
  <c r="C21" i="145"/>
  <c r="E89" i="145"/>
  <c r="E100" i="145"/>
  <c r="I21" i="145"/>
  <c r="I35" i="145"/>
  <c r="E70" i="145"/>
  <c r="H149" i="145"/>
  <c r="D21" i="145"/>
  <c r="C129" i="145"/>
  <c r="H89" i="145"/>
  <c r="G129" i="145"/>
  <c r="J96" i="145"/>
  <c r="G89" i="145"/>
  <c r="G15" i="145"/>
  <c r="H190" i="145"/>
  <c r="H62" i="145"/>
  <c r="H35" i="145"/>
  <c r="G62" i="145"/>
  <c r="H149" i="126"/>
  <c r="I167" i="126"/>
  <c r="H21" i="126"/>
  <c r="C149" i="126"/>
  <c r="I195" i="110"/>
  <c r="F183" i="110"/>
  <c r="J195" i="110"/>
  <c r="L74" i="160"/>
  <c r="J183" i="110"/>
  <c r="E167" i="126"/>
  <c r="I183" i="110"/>
  <c r="J200" i="145"/>
  <c r="H135" i="110"/>
  <c r="I203" i="110"/>
  <c r="F14" i="110"/>
  <c r="H199" i="110"/>
  <c r="I88" i="110"/>
  <c r="H195" i="110"/>
  <c r="I199" i="110"/>
  <c r="E154" i="126"/>
  <c r="D149" i="126"/>
  <c r="L109" i="145"/>
  <c r="D167" i="126"/>
  <c r="D154" i="126"/>
  <c r="J136" i="145"/>
  <c r="G21" i="126"/>
  <c r="F117" i="145"/>
  <c r="H15" i="145"/>
  <c r="L182" i="145"/>
  <c r="L123" i="145"/>
  <c r="H129" i="145"/>
  <c r="E35" i="145"/>
  <c r="C204" i="145"/>
  <c r="L83" i="145"/>
  <c r="G121" i="145"/>
  <c r="D204" i="145"/>
  <c r="J178" i="145"/>
  <c r="J117" i="145"/>
  <c r="I89" i="145"/>
  <c r="E154" i="145"/>
  <c r="F49" i="145"/>
  <c r="I190" i="145"/>
  <c r="E21" i="145"/>
  <c r="D35" i="145"/>
  <c r="I129" i="145"/>
  <c r="D149" i="145"/>
  <c r="E204" i="145"/>
  <c r="L169" i="145"/>
  <c r="J189" i="160"/>
  <c r="G21" i="145"/>
  <c r="H70" i="145"/>
  <c r="G100" i="145"/>
  <c r="H121" i="145"/>
  <c r="L174" i="145"/>
  <c r="L194" i="145"/>
  <c r="E15" i="145"/>
  <c r="I70" i="145"/>
  <c r="H100" i="145"/>
  <c r="I100" i="145"/>
  <c r="L103" i="160"/>
  <c r="L172" i="160"/>
  <c r="L40" i="160"/>
  <c r="L59" i="160"/>
  <c r="L159" i="160"/>
  <c r="F26" i="160"/>
  <c r="F195" i="160"/>
  <c r="L38" i="160"/>
  <c r="L142" i="160"/>
  <c r="J183" i="160"/>
  <c r="L183" i="160" s="1"/>
  <c r="J199" i="160"/>
  <c r="L199" i="160" s="1"/>
  <c r="L131" i="160"/>
  <c r="L161" i="160"/>
  <c r="L158" i="160"/>
  <c r="L132" i="160"/>
  <c r="H26" i="160"/>
  <c r="J148" i="160"/>
  <c r="F99" i="160"/>
  <c r="F95" i="160"/>
  <c r="J99" i="160"/>
  <c r="L108" i="160"/>
  <c r="L91" i="160"/>
  <c r="L124" i="160"/>
  <c r="L130" i="160"/>
  <c r="J135" i="160"/>
  <c r="L181" i="160"/>
  <c r="L46" i="160"/>
  <c r="L193" i="160"/>
  <c r="J79" i="160"/>
  <c r="L83" i="160"/>
  <c r="L146" i="160"/>
  <c r="L205" i="160"/>
  <c r="L133" i="160"/>
  <c r="C34" i="160"/>
  <c r="L123" i="160"/>
  <c r="L102" i="160"/>
  <c r="L143" i="160"/>
  <c r="E34" i="160"/>
  <c r="I34" i="160"/>
  <c r="E120" i="160"/>
  <c r="E27" i="145"/>
  <c r="F27" i="145"/>
  <c r="C27" i="145"/>
  <c r="D55" i="145"/>
  <c r="H55" i="145"/>
  <c r="D34" i="160"/>
  <c r="L66" i="160"/>
  <c r="H34" i="160"/>
  <c r="E55" i="145"/>
  <c r="C55" i="145"/>
  <c r="G55" i="145"/>
  <c r="I27" i="145"/>
  <c r="I62" i="145"/>
  <c r="I55" i="145"/>
  <c r="C212" i="126"/>
  <c r="C210" i="126" s="1"/>
  <c r="G212" i="126"/>
  <c r="G210" i="126" s="1"/>
  <c r="D27" i="145"/>
  <c r="H61" i="160"/>
  <c r="H27" i="145"/>
  <c r="F120" i="110"/>
  <c r="L114" i="160"/>
  <c r="C128" i="160"/>
  <c r="I166" i="110"/>
  <c r="D21" i="126"/>
  <c r="D121" i="126"/>
  <c r="H121" i="126"/>
  <c r="E61" i="160"/>
  <c r="I61" i="160"/>
  <c r="D140" i="126"/>
  <c r="H140" i="126"/>
  <c r="E20" i="160"/>
  <c r="I20" i="160"/>
  <c r="E153" i="160"/>
  <c r="I153" i="160"/>
  <c r="C203" i="160"/>
  <c r="G203" i="160"/>
  <c r="C21" i="126"/>
  <c r="E190" i="126"/>
  <c r="I190" i="126"/>
  <c r="C204" i="126"/>
  <c r="G204" i="126"/>
  <c r="D212" i="126"/>
  <c r="D210" i="126" s="1"/>
  <c r="H212" i="126"/>
  <c r="H210" i="126" s="1"/>
  <c r="J20" i="160"/>
  <c r="I99" i="110"/>
  <c r="F166" i="110"/>
  <c r="H177" i="110"/>
  <c r="H211" i="110"/>
  <c r="H209" i="110" s="1"/>
  <c r="I100" i="126"/>
  <c r="E121" i="126"/>
  <c r="I121" i="126"/>
  <c r="D15" i="126"/>
  <c r="D128" i="160"/>
  <c r="C177" i="160"/>
  <c r="H167" i="126"/>
  <c r="H15" i="126"/>
  <c r="E184" i="126"/>
  <c r="I184" i="126"/>
  <c r="D89" i="126"/>
  <c r="H89" i="126"/>
  <c r="D129" i="126"/>
  <c r="H129" i="126"/>
  <c r="C140" i="126"/>
  <c r="G140" i="126"/>
  <c r="D190" i="126"/>
  <c r="H190" i="126"/>
  <c r="H196" i="126"/>
  <c r="D204" i="126"/>
  <c r="D35" i="126"/>
  <c r="E15" i="126"/>
  <c r="I15" i="126"/>
  <c r="C80" i="126"/>
  <c r="C15" i="126"/>
  <c r="G15" i="126"/>
  <c r="I35" i="126"/>
  <c r="H27" i="126"/>
  <c r="C20" i="160"/>
  <c r="G20" i="160"/>
  <c r="I69" i="160"/>
  <c r="L76" i="160"/>
  <c r="D79" i="160"/>
  <c r="H79" i="160"/>
  <c r="D177" i="160"/>
  <c r="H99" i="110"/>
  <c r="F153" i="110"/>
  <c r="D55" i="126"/>
  <c r="E62" i="126"/>
  <c r="I62" i="126"/>
  <c r="C178" i="126"/>
  <c r="H178" i="126"/>
  <c r="E79" i="160"/>
  <c r="H139" i="110"/>
  <c r="E21" i="126"/>
  <c r="I21" i="126"/>
  <c r="D69" i="160"/>
  <c r="L180" i="160"/>
  <c r="F34" i="110"/>
  <c r="I55" i="126"/>
  <c r="E204" i="126"/>
  <c r="I204" i="126"/>
  <c r="D14" i="160"/>
  <c r="C54" i="160"/>
  <c r="G54" i="160"/>
  <c r="L58" i="160"/>
  <c r="F61" i="160"/>
  <c r="L64" i="160"/>
  <c r="C69" i="160"/>
  <c r="G69" i="160"/>
  <c r="E99" i="160"/>
  <c r="I99" i="160"/>
  <c r="L157" i="160"/>
  <c r="E203" i="160"/>
  <c r="I203" i="160"/>
  <c r="F99" i="110"/>
  <c r="I139" i="110"/>
  <c r="H204" i="126"/>
  <c r="C129" i="126"/>
  <c r="D129" i="145"/>
  <c r="L141" i="160"/>
  <c r="H128" i="110"/>
  <c r="H148" i="110"/>
  <c r="I211" i="110"/>
  <c r="I209" i="110" s="1"/>
  <c r="G149" i="126"/>
  <c r="L32" i="160"/>
  <c r="E139" i="160"/>
  <c r="I139" i="160"/>
  <c r="F139" i="110"/>
  <c r="H166" i="110"/>
  <c r="E27" i="126"/>
  <c r="I27" i="126"/>
  <c r="C121" i="126"/>
  <c r="G121" i="126"/>
  <c r="E140" i="126"/>
  <c r="I140" i="126"/>
  <c r="E178" i="126"/>
  <c r="G178" i="126"/>
  <c r="D70" i="145"/>
  <c r="L108" i="145"/>
  <c r="E121" i="145"/>
  <c r="I121" i="145"/>
  <c r="D61" i="160"/>
  <c r="E69" i="160"/>
  <c r="L112" i="160"/>
  <c r="L137" i="160"/>
  <c r="C166" i="160"/>
  <c r="G166" i="160"/>
  <c r="H177" i="160"/>
  <c r="F26" i="110"/>
  <c r="I120" i="110"/>
  <c r="I128" i="110"/>
  <c r="I148" i="110"/>
  <c r="I153" i="110"/>
  <c r="H55" i="126"/>
  <c r="C70" i="126"/>
  <c r="C154" i="126"/>
  <c r="C167" i="126"/>
  <c r="D178" i="126"/>
  <c r="E14" i="160"/>
  <c r="I14" i="160"/>
  <c r="C14" i="160"/>
  <c r="G14" i="160"/>
  <c r="L24" i="160"/>
  <c r="H69" i="160"/>
  <c r="I79" i="160"/>
  <c r="C139" i="160"/>
  <c r="G139" i="160"/>
  <c r="I166" i="160"/>
  <c r="G177" i="160"/>
  <c r="L201" i="160"/>
  <c r="D203" i="160"/>
  <c r="H203" i="160"/>
  <c r="H88" i="110"/>
  <c r="H14" i="160"/>
  <c r="H153" i="110"/>
  <c r="I177" i="110"/>
  <c r="H35" i="126"/>
  <c r="E55" i="126"/>
  <c r="D62" i="126"/>
  <c r="H62" i="126"/>
  <c r="E89" i="126"/>
  <c r="I89" i="126"/>
  <c r="E129" i="126"/>
  <c r="I129" i="126"/>
  <c r="I178" i="126"/>
  <c r="C190" i="126"/>
  <c r="G190" i="126"/>
  <c r="E212" i="126"/>
  <c r="E210" i="126" s="1"/>
  <c r="I212" i="126"/>
  <c r="I210" i="126" s="1"/>
  <c r="C62" i="126"/>
  <c r="G129" i="126"/>
  <c r="H120" i="110"/>
  <c r="F128" i="110"/>
  <c r="C27" i="126"/>
  <c r="D27" i="126"/>
  <c r="C89" i="126"/>
  <c r="E100" i="126"/>
  <c r="L115" i="126"/>
  <c r="E149" i="126"/>
  <c r="I149" i="126"/>
  <c r="E35" i="126"/>
  <c r="G80" i="126"/>
  <c r="H100" i="126"/>
  <c r="D140" i="145"/>
  <c r="H140" i="145"/>
  <c r="D167" i="145"/>
  <c r="C178" i="145"/>
  <c r="G34" i="160"/>
  <c r="D54" i="160"/>
  <c r="H54" i="160"/>
  <c r="L57" i="160"/>
  <c r="C61" i="160"/>
  <c r="G61" i="160"/>
  <c r="L85" i="160"/>
  <c r="C120" i="160"/>
  <c r="G120" i="160"/>
  <c r="I120" i="160"/>
  <c r="D139" i="160"/>
  <c r="H139" i="160"/>
  <c r="L160" i="160"/>
  <c r="L173" i="160"/>
  <c r="E177" i="160"/>
  <c r="I177" i="160"/>
  <c r="L185" i="160"/>
  <c r="L22" i="160"/>
  <c r="L28" i="160"/>
  <c r="L29" i="160"/>
  <c r="L77" i="160"/>
  <c r="L84" i="160"/>
  <c r="D88" i="160"/>
  <c r="L206" i="160"/>
  <c r="C167" i="145"/>
  <c r="E190" i="145"/>
  <c r="L65" i="160"/>
  <c r="C88" i="160"/>
  <c r="G88" i="160"/>
  <c r="H128" i="160"/>
  <c r="D148" i="160"/>
  <c r="C70" i="145"/>
  <c r="E140" i="145"/>
  <c r="I140" i="145"/>
  <c r="D190" i="145"/>
  <c r="E212" i="145"/>
  <c r="E210" i="145" s="1"/>
  <c r="I212" i="145"/>
  <c r="I210" i="145" s="1"/>
  <c r="D20" i="160"/>
  <c r="H20" i="160"/>
  <c r="E54" i="160"/>
  <c r="I54" i="160"/>
  <c r="L73" i="160"/>
  <c r="C79" i="160"/>
  <c r="G79" i="160"/>
  <c r="D120" i="160"/>
  <c r="H120" i="160"/>
  <c r="E128" i="160"/>
  <c r="I128" i="160"/>
  <c r="G128" i="160"/>
  <c r="C148" i="160"/>
  <c r="G148" i="160"/>
  <c r="L175" i="160"/>
  <c r="C189" i="160"/>
  <c r="G189" i="160"/>
  <c r="L192" i="160"/>
  <c r="J203" i="160"/>
  <c r="G70" i="145"/>
  <c r="G35" i="145"/>
  <c r="G27" i="145"/>
  <c r="G167" i="126"/>
  <c r="G89" i="126"/>
  <c r="G70" i="126"/>
  <c r="G27" i="126"/>
  <c r="G62" i="126"/>
  <c r="F61" i="110"/>
  <c r="J148" i="110"/>
  <c r="F177" i="110"/>
  <c r="E70" i="126"/>
  <c r="I70" i="126"/>
  <c r="E80" i="126"/>
  <c r="I80" i="126"/>
  <c r="C35" i="126"/>
  <c r="G35" i="126"/>
  <c r="C55" i="126"/>
  <c r="G55" i="126"/>
  <c r="D70" i="126"/>
  <c r="H70" i="126"/>
  <c r="D80" i="126"/>
  <c r="H80" i="126"/>
  <c r="C100" i="126"/>
  <c r="G100" i="126"/>
  <c r="C190" i="145"/>
  <c r="G190" i="145"/>
  <c r="E167" i="145"/>
  <c r="I167" i="145"/>
  <c r="E178" i="145"/>
  <c r="I178" i="145"/>
  <c r="L181" i="145"/>
  <c r="L150" i="160"/>
  <c r="F88" i="160"/>
  <c r="D99" i="160"/>
  <c r="H99" i="160"/>
  <c r="L144" i="160"/>
  <c r="D153" i="160"/>
  <c r="H153" i="160"/>
  <c r="L156" i="160"/>
  <c r="E88" i="160"/>
  <c r="I88" i="160"/>
  <c r="C99" i="160"/>
  <c r="G99" i="160"/>
  <c r="C153" i="160"/>
  <c r="G153" i="160"/>
  <c r="L111" i="160"/>
  <c r="D187" i="160" l="1"/>
  <c r="K135" i="160"/>
  <c r="L136" i="145"/>
  <c r="L183" i="110"/>
  <c r="L184" i="145"/>
  <c r="F200" i="145"/>
  <c r="L200" i="145" s="1"/>
  <c r="L71" i="160"/>
  <c r="J116" i="110"/>
  <c r="F196" i="145"/>
  <c r="H165" i="145"/>
  <c r="K184" i="145"/>
  <c r="H164" i="110"/>
  <c r="L135" i="160"/>
  <c r="I164" i="160"/>
  <c r="G187" i="160"/>
  <c r="J195" i="160"/>
  <c r="J187" i="160" s="1"/>
  <c r="L197" i="160"/>
  <c r="F120" i="160"/>
  <c r="L122" i="160"/>
  <c r="J48" i="110"/>
  <c r="L155" i="160"/>
  <c r="J177" i="160"/>
  <c r="L143" i="145"/>
  <c r="L108" i="126"/>
  <c r="H187" i="160"/>
  <c r="F139" i="160"/>
  <c r="L175" i="145"/>
  <c r="L90" i="160"/>
  <c r="L36" i="160"/>
  <c r="F69" i="160"/>
  <c r="L215" i="145"/>
  <c r="J177" i="110"/>
  <c r="L177" i="110" s="1"/>
  <c r="E188" i="145"/>
  <c r="L107" i="160"/>
  <c r="F54" i="160"/>
  <c r="G165" i="145"/>
  <c r="L25" i="145"/>
  <c r="J14" i="160"/>
  <c r="F34" i="160"/>
  <c r="L151" i="145"/>
  <c r="F149" i="145"/>
  <c r="H188" i="145"/>
  <c r="L213" i="160"/>
  <c r="J26" i="160"/>
  <c r="L26" i="160" s="1"/>
  <c r="L96" i="145"/>
  <c r="L72" i="160"/>
  <c r="L142" i="126"/>
  <c r="L66" i="126"/>
  <c r="L84" i="126"/>
  <c r="L124" i="126"/>
  <c r="F136" i="126"/>
  <c r="J212" i="126"/>
  <c r="J210" i="126" s="1"/>
  <c r="L146" i="126"/>
  <c r="L18" i="126"/>
  <c r="L125" i="126"/>
  <c r="F49" i="126"/>
  <c r="J117" i="126"/>
  <c r="L111" i="126"/>
  <c r="L131" i="126"/>
  <c r="L59" i="126"/>
  <c r="L25" i="126"/>
  <c r="F184" i="126"/>
  <c r="L162" i="126"/>
  <c r="F149" i="126"/>
  <c r="L156" i="126"/>
  <c r="L77" i="126"/>
  <c r="L176" i="126"/>
  <c r="J136" i="126"/>
  <c r="F196" i="126"/>
  <c r="J184" i="126"/>
  <c r="F117" i="126"/>
  <c r="L215" i="126"/>
  <c r="F212" i="126"/>
  <c r="F210" i="126" s="1"/>
  <c r="F200" i="126"/>
  <c r="L113" i="126"/>
  <c r="F79" i="160"/>
  <c r="L79" i="160" s="1"/>
  <c r="L214" i="145"/>
  <c r="J121" i="145"/>
  <c r="F190" i="145"/>
  <c r="J167" i="145"/>
  <c r="J165" i="145" s="1"/>
  <c r="G164" i="160"/>
  <c r="D164" i="160"/>
  <c r="E12" i="160"/>
  <c r="H164" i="160"/>
  <c r="F121" i="126"/>
  <c r="L132" i="126"/>
  <c r="L175" i="126"/>
  <c r="L24" i="126"/>
  <c r="F21" i="126"/>
  <c r="L160" i="126"/>
  <c r="F204" i="126"/>
  <c r="H165" i="126"/>
  <c r="L103" i="126"/>
  <c r="L157" i="126"/>
  <c r="L99" i="160"/>
  <c r="L189" i="160"/>
  <c r="C187" i="160"/>
  <c r="E187" i="160"/>
  <c r="D12" i="160"/>
  <c r="C188" i="145"/>
  <c r="C127" i="145"/>
  <c r="L117" i="145"/>
  <c r="D165" i="145"/>
  <c r="C53" i="145"/>
  <c r="I187" i="110"/>
  <c r="L67" i="126"/>
  <c r="J140" i="126"/>
  <c r="F35" i="126"/>
  <c r="J100" i="126"/>
  <c r="L152" i="126"/>
  <c r="L169" i="126"/>
  <c r="F89" i="126"/>
  <c r="L123" i="126"/>
  <c r="L64" i="126"/>
  <c r="J149" i="126"/>
  <c r="L58" i="126"/>
  <c r="L94" i="126"/>
  <c r="L104" i="126"/>
  <c r="J121" i="126"/>
  <c r="L60" i="126"/>
  <c r="L147" i="126"/>
  <c r="L85" i="126"/>
  <c r="L145" i="126"/>
  <c r="L202" i="126"/>
  <c r="L97" i="160"/>
  <c r="L95" i="160"/>
  <c r="I13" i="145"/>
  <c r="D13" i="145"/>
  <c r="C13" i="145"/>
  <c r="F15" i="145"/>
  <c r="I188" i="145"/>
  <c r="D188" i="145"/>
  <c r="J204" i="145"/>
  <c r="F204" i="145"/>
  <c r="I127" i="145"/>
  <c r="G188" i="145"/>
  <c r="L65" i="126"/>
  <c r="F62" i="126"/>
  <c r="J200" i="126"/>
  <c r="L198" i="126"/>
  <c r="L207" i="126"/>
  <c r="I188" i="126"/>
  <c r="L186" i="126"/>
  <c r="E188" i="126"/>
  <c r="C188" i="126"/>
  <c r="G188" i="126"/>
  <c r="D165" i="126"/>
  <c r="L159" i="126"/>
  <c r="L158" i="126"/>
  <c r="F20" i="110"/>
  <c r="I12" i="110"/>
  <c r="L16" i="110"/>
  <c r="I164" i="110"/>
  <c r="F211" i="110"/>
  <c r="F209" i="110" s="1"/>
  <c r="J88" i="160"/>
  <c r="L88" i="160" s="1"/>
  <c r="L169" i="160"/>
  <c r="E164" i="160"/>
  <c r="F177" i="160"/>
  <c r="J120" i="160"/>
  <c r="L82" i="160"/>
  <c r="L63" i="160"/>
  <c r="F166" i="160"/>
  <c r="L191" i="160"/>
  <c r="L56" i="160"/>
  <c r="L92" i="160"/>
  <c r="L151" i="160"/>
  <c r="L101" i="160"/>
  <c r="J139" i="160"/>
  <c r="L67" i="160"/>
  <c r="E126" i="160"/>
  <c r="I187" i="160"/>
  <c r="F203" i="160"/>
  <c r="F187" i="160" s="1"/>
  <c r="L30" i="160"/>
  <c r="J34" i="160"/>
  <c r="H12" i="160"/>
  <c r="H10" i="160" s="1"/>
  <c r="L42" i="160"/>
  <c r="J54" i="160"/>
  <c r="L86" i="160"/>
  <c r="J153" i="160"/>
  <c r="J128" i="160"/>
  <c r="J69" i="160"/>
  <c r="J61" i="160"/>
  <c r="L61" i="160" s="1"/>
  <c r="G127" i="145"/>
  <c r="D127" i="145"/>
  <c r="L24" i="145"/>
  <c r="J70" i="145"/>
  <c r="L207" i="145"/>
  <c r="J21" i="145"/>
  <c r="F35" i="145"/>
  <c r="L85" i="145"/>
  <c r="L202" i="145"/>
  <c r="F167" i="145"/>
  <c r="E13" i="145"/>
  <c r="J49" i="145"/>
  <c r="L49" i="145" s="1"/>
  <c r="H127" i="145"/>
  <c r="F129" i="145"/>
  <c r="J190" i="145"/>
  <c r="J62" i="145"/>
  <c r="J154" i="145"/>
  <c r="J129" i="145"/>
  <c r="J89" i="145"/>
  <c r="J15" i="145"/>
  <c r="L43" i="145"/>
  <c r="H13" i="145"/>
  <c r="J27" i="145"/>
  <c r="L27" i="145" s="1"/>
  <c r="I165" i="126"/>
  <c r="C127" i="126"/>
  <c r="D127" i="126"/>
  <c r="F167" i="126"/>
  <c r="L138" i="126"/>
  <c r="L151" i="126"/>
  <c r="L180" i="126"/>
  <c r="L57" i="126"/>
  <c r="G165" i="126"/>
  <c r="L93" i="126"/>
  <c r="E13" i="126"/>
  <c r="J89" i="126"/>
  <c r="L19" i="126"/>
  <c r="E165" i="126"/>
  <c r="H188" i="126"/>
  <c r="F27" i="126"/>
  <c r="L114" i="126"/>
  <c r="H127" i="126"/>
  <c r="J154" i="126"/>
  <c r="D13" i="126"/>
  <c r="L78" i="126"/>
  <c r="L172" i="126"/>
  <c r="F55" i="126"/>
  <c r="L17" i="126"/>
  <c r="F15" i="126"/>
  <c r="L75" i="126"/>
  <c r="L87" i="126"/>
  <c r="G127" i="126"/>
  <c r="J129" i="126"/>
  <c r="L174" i="126"/>
  <c r="J167" i="126"/>
  <c r="L170" i="126"/>
  <c r="L91" i="126"/>
  <c r="I13" i="126"/>
  <c r="J196" i="126"/>
  <c r="I52" i="110"/>
  <c r="H126" i="110"/>
  <c r="J88" i="110"/>
  <c r="K48" i="160"/>
  <c r="J116" i="160"/>
  <c r="L116" i="160" s="1"/>
  <c r="F14" i="160"/>
  <c r="L16" i="160"/>
  <c r="F48" i="110"/>
  <c r="F55" i="145"/>
  <c r="L75" i="160"/>
  <c r="K189" i="160"/>
  <c r="K99" i="160"/>
  <c r="F140" i="126"/>
  <c r="J55" i="126"/>
  <c r="F164" i="110"/>
  <c r="J80" i="126"/>
  <c r="J166" i="160"/>
  <c r="J196" i="145"/>
  <c r="K79" i="160"/>
  <c r="L144" i="126"/>
  <c r="J49" i="126"/>
  <c r="L51" i="126"/>
  <c r="L163" i="126"/>
  <c r="F154" i="126"/>
  <c r="L134" i="126"/>
  <c r="J48" i="160"/>
  <c r="L48" i="160" s="1"/>
  <c r="L50" i="160"/>
  <c r="J27" i="126"/>
  <c r="L37" i="160"/>
  <c r="H187" i="110"/>
  <c r="L118" i="160"/>
  <c r="L83" i="126"/>
  <c r="L181" i="126"/>
  <c r="J178" i="126"/>
  <c r="L74" i="126"/>
  <c r="F20" i="160"/>
  <c r="L20" i="160" s="1"/>
  <c r="L23" i="160"/>
  <c r="L143" i="126"/>
  <c r="J95" i="110"/>
  <c r="L95" i="110" s="1"/>
  <c r="L86" i="126"/>
  <c r="L68" i="126"/>
  <c r="I126" i="160"/>
  <c r="L17" i="145"/>
  <c r="F70" i="145"/>
  <c r="J14" i="110"/>
  <c r="L14" i="110" s="1"/>
  <c r="L194" i="126"/>
  <c r="F80" i="126"/>
  <c r="L109" i="126"/>
  <c r="F128" i="160"/>
  <c r="L23" i="126"/>
  <c r="F121" i="145"/>
  <c r="J70" i="126"/>
  <c r="L72" i="126"/>
  <c r="L161" i="126"/>
  <c r="J69" i="110"/>
  <c r="L69" i="110" s="1"/>
  <c r="E127" i="145"/>
  <c r="J211" i="160"/>
  <c r="J209" i="160" s="1"/>
  <c r="L214" i="160"/>
  <c r="J190" i="126"/>
  <c r="J15" i="126"/>
  <c r="F88" i="110"/>
  <c r="L113" i="160"/>
  <c r="F153" i="160"/>
  <c r="L145" i="145"/>
  <c r="L115" i="145"/>
  <c r="G126" i="160"/>
  <c r="E52" i="160"/>
  <c r="H126" i="160"/>
  <c r="J21" i="126"/>
  <c r="L119" i="126"/>
  <c r="L180" i="145"/>
  <c r="F140" i="145"/>
  <c r="F89" i="145"/>
  <c r="F154" i="145"/>
  <c r="J100" i="145"/>
  <c r="F21" i="145"/>
  <c r="F199" i="110"/>
  <c r="C126" i="160"/>
  <c r="D126" i="160"/>
  <c r="J149" i="145"/>
  <c r="L102" i="126"/>
  <c r="J62" i="126"/>
  <c r="H53" i="145"/>
  <c r="F178" i="145"/>
  <c r="F212" i="145"/>
  <c r="F210" i="145" s="1"/>
  <c r="F62" i="145"/>
  <c r="J203" i="110"/>
  <c r="L92" i="126"/>
  <c r="J99" i="110"/>
  <c r="L99" i="110" s="1"/>
  <c r="J35" i="126"/>
  <c r="C12" i="160"/>
  <c r="F54" i="110"/>
  <c r="J55" i="145"/>
  <c r="F100" i="145"/>
  <c r="C13" i="126"/>
  <c r="L133" i="126"/>
  <c r="I12" i="160"/>
  <c r="C164" i="160"/>
  <c r="K195" i="160"/>
  <c r="K116" i="160"/>
  <c r="F148" i="160"/>
  <c r="L148" i="160" s="1"/>
  <c r="J140" i="145"/>
  <c r="I52" i="160"/>
  <c r="F190" i="126"/>
  <c r="G53" i="145"/>
  <c r="F100" i="126"/>
  <c r="I126" i="110"/>
  <c r="D188" i="126"/>
  <c r="D53" i="145"/>
  <c r="C165" i="126"/>
  <c r="L112" i="126"/>
  <c r="L76" i="126"/>
  <c r="F70" i="126"/>
  <c r="F129" i="126"/>
  <c r="F96" i="126"/>
  <c r="H13" i="126"/>
  <c r="E53" i="145"/>
  <c r="H53" i="126"/>
  <c r="D52" i="160"/>
  <c r="I53" i="126"/>
  <c r="C165" i="145"/>
  <c r="D53" i="126"/>
  <c r="H52" i="110"/>
  <c r="J20" i="110"/>
  <c r="G12" i="160"/>
  <c r="H52" i="160"/>
  <c r="H12" i="110"/>
  <c r="G52" i="160"/>
  <c r="C52" i="160"/>
  <c r="J128" i="110"/>
  <c r="L128" i="110" s="1"/>
  <c r="E127" i="126"/>
  <c r="I127" i="126"/>
  <c r="E53" i="126"/>
  <c r="K95" i="160"/>
  <c r="J35" i="145"/>
  <c r="G13" i="145"/>
  <c r="L98" i="126"/>
  <c r="J96" i="126"/>
  <c r="G13" i="126"/>
  <c r="G53" i="126"/>
  <c r="J61" i="110"/>
  <c r="L61" i="110" s="1"/>
  <c r="J54" i="110"/>
  <c r="J135" i="110"/>
  <c r="J34" i="110"/>
  <c r="L34" i="110" s="1"/>
  <c r="J26" i="110"/>
  <c r="L26" i="110" s="1"/>
  <c r="K136" i="145"/>
  <c r="J199" i="110"/>
  <c r="F135" i="110"/>
  <c r="E165" i="145"/>
  <c r="C53" i="126"/>
  <c r="K96" i="145"/>
  <c r="K49" i="145"/>
  <c r="F203" i="110"/>
  <c r="J139" i="110"/>
  <c r="L139" i="110" s="1"/>
  <c r="L105" i="110"/>
  <c r="K199" i="160"/>
  <c r="I165" i="145"/>
  <c r="F148" i="110"/>
  <c r="L148" i="110" s="1"/>
  <c r="K20" i="160"/>
  <c r="K200" i="145"/>
  <c r="J166" i="110"/>
  <c r="J153" i="110"/>
  <c r="L153" i="110" s="1"/>
  <c r="F116" i="110"/>
  <c r="K183" i="160"/>
  <c r="K211" i="160"/>
  <c r="K209" i="160" s="1"/>
  <c r="J211" i="110"/>
  <c r="J209" i="110" s="1"/>
  <c r="K196" i="145"/>
  <c r="K117" i="145"/>
  <c r="F178" i="126"/>
  <c r="J204" i="126"/>
  <c r="F195" i="110"/>
  <c r="J120" i="110"/>
  <c r="L120" i="110" s="1"/>
  <c r="L182" i="126"/>
  <c r="F35" i="35"/>
  <c r="G34" i="34" l="1"/>
  <c r="G33" i="34" s="1"/>
  <c r="G31" i="34" s="1"/>
  <c r="G11" i="34" s="1"/>
  <c r="I35" i="35"/>
  <c r="K177" i="110"/>
  <c r="H10" i="110"/>
  <c r="D10" i="160"/>
  <c r="D27" i="165" s="1"/>
  <c r="L195" i="160"/>
  <c r="L196" i="145"/>
  <c r="L149" i="145"/>
  <c r="L116" i="110"/>
  <c r="L54" i="110"/>
  <c r="L121" i="126"/>
  <c r="L20" i="110"/>
  <c r="L117" i="126"/>
  <c r="L106" i="145"/>
  <c r="L139" i="160"/>
  <c r="L54" i="160"/>
  <c r="L136" i="126"/>
  <c r="L200" i="126"/>
  <c r="L177" i="160"/>
  <c r="L14" i="160"/>
  <c r="L121" i="145"/>
  <c r="F188" i="145"/>
  <c r="L190" i="145"/>
  <c r="L167" i="145"/>
  <c r="L196" i="126"/>
  <c r="L149" i="126"/>
  <c r="L184" i="126"/>
  <c r="K139" i="160"/>
  <c r="L49" i="126"/>
  <c r="L140" i="126"/>
  <c r="K26" i="160"/>
  <c r="K120" i="160"/>
  <c r="L34" i="160"/>
  <c r="L120" i="160"/>
  <c r="K148" i="160"/>
  <c r="K61" i="160"/>
  <c r="K177" i="160"/>
  <c r="K88" i="160"/>
  <c r="L21" i="126"/>
  <c r="K128" i="160"/>
  <c r="F52" i="160"/>
  <c r="L69" i="160"/>
  <c r="K49" i="126"/>
  <c r="K136" i="126"/>
  <c r="K96" i="126"/>
  <c r="K200" i="126"/>
  <c r="K184" i="126"/>
  <c r="K117" i="126"/>
  <c r="K196" i="126"/>
  <c r="F12" i="110"/>
  <c r="L128" i="160"/>
  <c r="L166" i="160"/>
  <c r="C11" i="145"/>
  <c r="F188" i="126"/>
  <c r="L27" i="126"/>
  <c r="L100" i="126"/>
  <c r="E10" i="160"/>
  <c r="E27" i="165" s="1"/>
  <c r="L105" i="160"/>
  <c r="F165" i="145"/>
  <c r="L165" i="145" s="1"/>
  <c r="L178" i="145"/>
  <c r="L62" i="145"/>
  <c r="L89" i="126"/>
  <c r="L35" i="126"/>
  <c r="L88" i="110"/>
  <c r="L43" i="126"/>
  <c r="L106" i="126"/>
  <c r="F13" i="126"/>
  <c r="K21" i="126"/>
  <c r="L15" i="145"/>
  <c r="L154" i="145"/>
  <c r="I11" i="145"/>
  <c r="D11" i="145"/>
  <c r="D27" i="37" s="1"/>
  <c r="L129" i="145"/>
  <c r="L62" i="126"/>
  <c r="L154" i="126"/>
  <c r="J127" i="126"/>
  <c r="F165" i="126"/>
  <c r="K204" i="126"/>
  <c r="E11" i="126"/>
  <c r="E27" i="36" s="1"/>
  <c r="L167" i="126"/>
  <c r="F127" i="126"/>
  <c r="L55" i="126"/>
  <c r="I10" i="110"/>
  <c r="L48" i="110"/>
  <c r="J164" i="160"/>
  <c r="J126" i="160"/>
  <c r="L203" i="160"/>
  <c r="F164" i="160"/>
  <c r="K166" i="160"/>
  <c r="L187" i="160"/>
  <c r="K69" i="160"/>
  <c r="L153" i="160"/>
  <c r="I10" i="160"/>
  <c r="J188" i="145"/>
  <c r="L70" i="145"/>
  <c r="K212" i="145"/>
  <c r="K210" i="145" s="1"/>
  <c r="F127" i="145"/>
  <c r="E11" i="145"/>
  <c r="L21" i="145"/>
  <c r="H11" i="145"/>
  <c r="L89" i="145"/>
  <c r="J127" i="145"/>
  <c r="J53" i="145"/>
  <c r="G11" i="145"/>
  <c r="C11" i="126"/>
  <c r="L15" i="126"/>
  <c r="L190" i="126"/>
  <c r="D11" i="126"/>
  <c r="D27" i="36" s="1"/>
  <c r="K149" i="126"/>
  <c r="J165" i="126"/>
  <c r="L70" i="126"/>
  <c r="I11" i="126"/>
  <c r="J13" i="126"/>
  <c r="K153" i="160"/>
  <c r="J52" i="160"/>
  <c r="L55" i="145"/>
  <c r="L80" i="145"/>
  <c r="L203" i="110"/>
  <c r="K14" i="160"/>
  <c r="L100" i="145"/>
  <c r="K54" i="160"/>
  <c r="F13" i="145"/>
  <c r="K203" i="160"/>
  <c r="K187" i="160" s="1"/>
  <c r="L140" i="145"/>
  <c r="K100" i="126"/>
  <c r="J188" i="126"/>
  <c r="K121" i="126"/>
  <c r="J12" i="160"/>
  <c r="F126" i="160"/>
  <c r="F53" i="145"/>
  <c r="K212" i="126"/>
  <c r="K210" i="126" s="1"/>
  <c r="K89" i="126"/>
  <c r="K34" i="160"/>
  <c r="K178" i="126"/>
  <c r="F53" i="126"/>
  <c r="C10" i="160"/>
  <c r="L80" i="126"/>
  <c r="F12" i="160"/>
  <c r="H34" i="35"/>
  <c r="H32" i="35" s="1"/>
  <c r="G10" i="160"/>
  <c r="K149" i="145"/>
  <c r="K154" i="126"/>
  <c r="L96" i="126"/>
  <c r="L129" i="126"/>
  <c r="H11" i="126"/>
  <c r="K190" i="126"/>
  <c r="K55" i="126"/>
  <c r="K27" i="145"/>
  <c r="L35" i="145"/>
  <c r="J13" i="145"/>
  <c r="G11" i="126"/>
  <c r="J53" i="126"/>
  <c r="K62" i="126"/>
  <c r="J12" i="110"/>
  <c r="K69" i="110"/>
  <c r="K211" i="110"/>
  <c r="K209" i="110" s="1"/>
  <c r="L166" i="110"/>
  <c r="J164" i="110"/>
  <c r="L164" i="110" s="1"/>
  <c r="K48" i="110"/>
  <c r="K34" i="110"/>
  <c r="K167" i="126"/>
  <c r="K167" i="145"/>
  <c r="K62" i="145"/>
  <c r="K154" i="145"/>
  <c r="K70" i="126"/>
  <c r="K80" i="126"/>
  <c r="K21" i="145"/>
  <c r="K70" i="145"/>
  <c r="K15" i="145"/>
  <c r="J52" i="110"/>
  <c r="K178" i="145"/>
  <c r="K203" i="110"/>
  <c r="K166" i="110"/>
  <c r="K116" i="110"/>
  <c r="K120" i="110"/>
  <c r="K139" i="110"/>
  <c r="K199" i="110"/>
  <c r="K88" i="110"/>
  <c r="K129" i="126"/>
  <c r="K55" i="145"/>
  <c r="K89" i="145"/>
  <c r="K100" i="145"/>
  <c r="K129" i="145"/>
  <c r="J126" i="110"/>
  <c r="K26" i="110"/>
  <c r="K95" i="110"/>
  <c r="L135" i="110"/>
  <c r="F126" i="110"/>
  <c r="K140" i="126"/>
  <c r="K35" i="145"/>
  <c r="F52" i="110"/>
  <c r="F187" i="110"/>
  <c r="L195" i="110"/>
  <c r="K20" i="110"/>
  <c r="K135" i="110"/>
  <c r="K153" i="110"/>
  <c r="K54" i="110"/>
  <c r="K195" i="110"/>
  <c r="K61" i="110"/>
  <c r="L189" i="110"/>
  <c r="J187" i="110"/>
  <c r="K99" i="110"/>
  <c r="K14" i="110"/>
  <c r="K128" i="110"/>
  <c r="K183" i="110"/>
  <c r="K148" i="110"/>
  <c r="K35" i="126"/>
  <c r="K121" i="145"/>
  <c r="L178" i="126"/>
  <c r="K27" i="126"/>
  <c r="K15" i="126"/>
  <c r="K140" i="145"/>
  <c r="K190" i="145"/>
  <c r="K204" i="145"/>
  <c r="D26" i="34" l="1"/>
  <c r="E26" i="34"/>
  <c r="C26" i="36"/>
  <c r="C25" i="36" s="1"/>
  <c r="C14" i="36" s="1"/>
  <c r="C12" i="36" s="1"/>
  <c r="F27" i="36"/>
  <c r="D26" i="36"/>
  <c r="D25" i="36" s="1"/>
  <c r="D14" i="36" s="1"/>
  <c r="D12" i="36" s="1"/>
  <c r="C26" i="165"/>
  <c r="C25" i="165" s="1"/>
  <c r="C14" i="165" s="1"/>
  <c r="C12" i="165" s="1"/>
  <c r="D26" i="165"/>
  <c r="D25" i="165" s="1"/>
  <c r="D14" i="165" s="1"/>
  <c r="D12" i="165" s="1"/>
  <c r="F27" i="165"/>
  <c r="D7" i="166" s="1"/>
  <c r="F27" i="37"/>
  <c r="D6" i="166" s="1"/>
  <c r="D26" i="37"/>
  <c r="D25" i="37" s="1"/>
  <c r="D14" i="37" s="1"/>
  <c r="D12" i="37" s="1"/>
  <c r="I34" i="34"/>
  <c r="J10" i="110"/>
  <c r="F10" i="160"/>
  <c r="K164" i="160"/>
  <c r="L188" i="145"/>
  <c r="L52" i="160"/>
  <c r="L188" i="126"/>
  <c r="K126" i="160"/>
  <c r="F10" i="110"/>
  <c r="L126" i="160"/>
  <c r="L164" i="160"/>
  <c r="L13" i="126"/>
  <c r="K188" i="126"/>
  <c r="L165" i="126"/>
  <c r="K52" i="160"/>
  <c r="L127" i="145"/>
  <c r="F11" i="145"/>
  <c r="L127" i="126"/>
  <c r="F11" i="126"/>
  <c r="L53" i="126"/>
  <c r="L12" i="110"/>
  <c r="L12" i="160"/>
  <c r="K12" i="160"/>
  <c r="L13" i="145"/>
  <c r="L53" i="145"/>
  <c r="K165" i="126"/>
  <c r="J10" i="160"/>
  <c r="K53" i="126"/>
  <c r="L187" i="110"/>
  <c r="J11" i="145"/>
  <c r="J11" i="126"/>
  <c r="K12" i="110"/>
  <c r="L126" i="110"/>
  <c r="K127" i="145"/>
  <c r="K53" i="145"/>
  <c r="K13" i="145"/>
  <c r="K13" i="126"/>
  <c r="K187" i="110"/>
  <c r="K127" i="126"/>
  <c r="L52" i="110"/>
  <c r="K165" i="145"/>
  <c r="K188" i="145"/>
  <c r="K126" i="110"/>
  <c r="K52" i="110"/>
  <c r="K164" i="110"/>
  <c r="I36" i="35"/>
  <c r="F26" i="34" l="1"/>
  <c r="F26" i="165"/>
  <c r="F25" i="165" s="1"/>
  <c r="F14" i="165" s="1"/>
  <c r="F12" i="165" s="1"/>
  <c r="F26" i="36"/>
  <c r="F25" i="36" s="1"/>
  <c r="F14" i="36" s="1"/>
  <c r="F12" i="36" s="1"/>
  <c r="F26" i="37"/>
  <c r="F25" i="37" s="1"/>
  <c r="F14" i="37" s="1"/>
  <c r="F12" i="37" s="1"/>
  <c r="C25" i="34"/>
  <c r="C24" i="34" s="1"/>
  <c r="C13" i="34" s="1"/>
  <c r="C11" i="34" s="1"/>
  <c r="L10" i="110"/>
  <c r="D25" i="34"/>
  <c r="D24" i="34" s="1"/>
  <c r="D13" i="34" s="1"/>
  <c r="D11" i="34" s="1"/>
  <c r="L10" i="160"/>
  <c r="K10" i="160"/>
  <c r="I34" i="35"/>
  <c r="I32" i="35" s="1"/>
  <c r="L11" i="145"/>
  <c r="L11" i="126"/>
  <c r="K10" i="110"/>
  <c r="K11" i="145"/>
  <c r="K11" i="126"/>
  <c r="C17" i="35"/>
  <c r="D17" i="35"/>
  <c r="E17" i="35"/>
  <c r="G17" i="35"/>
  <c r="F18" i="35"/>
  <c r="C19" i="35"/>
  <c r="D19" i="35"/>
  <c r="E19" i="35"/>
  <c r="H19" i="35"/>
  <c r="I19" i="35" s="1"/>
  <c r="F20" i="35"/>
  <c r="I20" i="35"/>
  <c r="I19" i="34" s="1"/>
  <c r="C21" i="35"/>
  <c r="D21" i="35"/>
  <c r="E21" i="35"/>
  <c r="H21" i="35"/>
  <c r="I21" i="35" s="1"/>
  <c r="F22" i="35"/>
  <c r="F21" i="34" s="1"/>
  <c r="I22" i="35"/>
  <c r="I21" i="34" s="1"/>
  <c r="F23" i="35"/>
  <c r="F22" i="34" s="1"/>
  <c r="I23" i="35"/>
  <c r="I22" i="34" s="1"/>
  <c r="G26" i="35"/>
  <c r="G25" i="35" s="1"/>
  <c r="F28" i="35"/>
  <c r="F27" i="34" s="1"/>
  <c r="I28" i="35"/>
  <c r="I27" i="34" s="1"/>
  <c r="F29" i="35"/>
  <c r="F28" i="34" s="1"/>
  <c r="I29" i="35"/>
  <c r="F30" i="35"/>
  <c r="F29" i="34" s="1"/>
  <c r="I30" i="35"/>
  <c r="C34" i="35"/>
  <c r="C32" i="35" s="1"/>
  <c r="D34" i="35"/>
  <c r="D32" i="35" s="1"/>
  <c r="E34" i="35"/>
  <c r="E32" i="35" s="1"/>
  <c r="F36" i="35"/>
  <c r="K26" i="36" l="1"/>
  <c r="F33" i="34"/>
  <c r="F31" i="34" s="1"/>
  <c r="F17" i="35"/>
  <c r="F17" i="34"/>
  <c r="F16" i="34" s="1"/>
  <c r="F19" i="35"/>
  <c r="F19" i="34"/>
  <c r="F18" i="34" s="1"/>
  <c r="F20" i="34"/>
  <c r="F25" i="34"/>
  <c r="F24" i="34" s="1"/>
  <c r="F34" i="35"/>
  <c r="F32" i="35" s="1"/>
  <c r="C25" i="35"/>
  <c r="D16" i="35"/>
  <c r="C16" i="35"/>
  <c r="F21" i="35"/>
  <c r="E16" i="35"/>
  <c r="E14" i="35" s="1"/>
  <c r="E12" i="35" s="1"/>
  <c r="I35" i="34" l="1"/>
  <c r="I33" i="34" s="1"/>
  <c r="I31" i="34" s="1"/>
  <c r="H33" i="34"/>
  <c r="H31" i="34" s="1"/>
  <c r="F16" i="35"/>
  <c r="F15" i="34"/>
  <c r="F13" i="34" s="1"/>
  <c r="F11" i="34" s="1"/>
  <c r="C14" i="35"/>
  <c r="C12" i="35" s="1"/>
  <c r="G14" i="35"/>
  <c r="G34" i="35"/>
  <c r="J9" i="166" l="1"/>
  <c r="G32" i="35"/>
  <c r="G12" i="35" s="1"/>
  <c r="H4" i="166" l="1"/>
  <c r="H6" i="166"/>
  <c r="I6" i="166" s="1"/>
  <c r="I4" i="166"/>
  <c r="H5" i="166"/>
  <c r="I5" i="166" s="1"/>
  <c r="H7" i="166"/>
  <c r="I7" i="166" s="1"/>
  <c r="H17" i="35" l="1"/>
  <c r="I18" i="165"/>
  <c r="H17" i="165"/>
  <c r="H17" i="36"/>
  <c r="I18" i="36"/>
  <c r="H9" i="166"/>
  <c r="I18" i="35" l="1"/>
  <c r="I9" i="166"/>
  <c r="H17" i="37"/>
  <c r="H16" i="37" s="1"/>
  <c r="I18" i="37"/>
  <c r="H17" i="34"/>
  <c r="H16" i="34" s="1"/>
  <c r="H15" i="34" s="1"/>
  <c r="H16" i="36"/>
  <c r="I17" i="36"/>
  <c r="I17" i="165"/>
  <c r="H16" i="165"/>
  <c r="I17" i="35"/>
  <c r="H16" i="35"/>
  <c r="I16" i="35" s="1"/>
  <c r="F26" i="35"/>
  <c r="D4" i="166" s="1"/>
  <c r="D26" i="35"/>
  <c r="D25" i="35" s="1"/>
  <c r="D14" i="35" s="1"/>
  <c r="D12" i="35" s="1"/>
  <c r="D9" i="166" l="1"/>
  <c r="B4" i="166" s="1"/>
  <c r="I17" i="37"/>
  <c r="I17" i="34"/>
  <c r="I16" i="34"/>
  <c r="I16" i="165"/>
  <c r="I16" i="36"/>
  <c r="I15" i="34"/>
  <c r="I16" i="37"/>
  <c r="F25" i="35"/>
  <c r="F14" i="35" s="1"/>
  <c r="F12" i="35" s="1"/>
  <c r="K26" i="35"/>
  <c r="B5" i="166" l="1"/>
  <c r="C5" i="166" s="1"/>
  <c r="B7" i="166"/>
  <c r="C7" i="166" s="1"/>
  <c r="B6" i="166"/>
  <c r="C6" i="166" s="1"/>
  <c r="C4" i="166"/>
  <c r="B9" i="166" l="1"/>
  <c r="I27" i="35"/>
  <c r="H26" i="34"/>
  <c r="H24" i="34" s="1"/>
  <c r="H13" i="34" s="1"/>
  <c r="H11" i="34" s="1"/>
  <c r="H26" i="35"/>
  <c r="H25" i="35" s="1"/>
  <c r="H14" i="35" s="1"/>
  <c r="H12" i="35" s="1"/>
  <c r="I27" i="165"/>
  <c r="H26" i="165"/>
  <c r="H25" i="165" s="1"/>
  <c r="H14" i="165" s="1"/>
  <c r="H12" i="165" s="1"/>
  <c r="I27" i="36"/>
  <c r="H26" i="36"/>
  <c r="H25" i="36" s="1"/>
  <c r="H14" i="36" s="1"/>
  <c r="H12" i="36" s="1"/>
  <c r="H26" i="37"/>
  <c r="H25" i="37" s="1"/>
  <c r="H14" i="37" s="1"/>
  <c r="H12" i="37" s="1"/>
  <c r="I27" i="37"/>
  <c r="J27" i="36" l="1"/>
  <c r="I26" i="36"/>
  <c r="I25" i="36" s="1"/>
  <c r="I14" i="36" s="1"/>
  <c r="I12" i="36" s="1"/>
  <c r="J27" i="165"/>
  <c r="I26" i="165"/>
  <c r="I25" i="165" s="1"/>
  <c r="I14" i="165" s="1"/>
  <c r="I12" i="165" s="1"/>
  <c r="I26" i="37"/>
  <c r="I25" i="37" s="1"/>
  <c r="I14" i="37" s="1"/>
  <c r="I12" i="37" s="1"/>
  <c r="K27" i="37"/>
  <c r="J27" i="37"/>
  <c r="J27" i="35"/>
  <c r="I26" i="34"/>
  <c r="I26" i="35"/>
  <c r="I25" i="35" s="1"/>
  <c r="I14" i="35" s="1"/>
  <c r="I12" i="35" s="1"/>
  <c r="K12" i="37" l="1"/>
  <c r="I25" i="34"/>
  <c r="I24" i="34" s="1"/>
  <c r="I13" i="34" s="1"/>
  <c r="I11" i="34" s="1"/>
  <c r="J26" i="34"/>
</calcChain>
</file>

<file path=xl/sharedStrings.xml><?xml version="1.0" encoding="utf-8"?>
<sst xmlns="http://schemas.openxmlformats.org/spreadsheetml/2006/main" count="1768" uniqueCount="378">
  <si>
    <t>AREA DE ADMINISTRACIÓN Y FINANZAS</t>
  </si>
  <si>
    <t>UNIDAD DE FINANZAS</t>
  </si>
  <si>
    <t>PROGRAMA: 01 ADMINISTRACION SUPERIOR</t>
  </si>
  <si>
    <t xml:space="preserve"> </t>
  </si>
  <si>
    <t>PART./ SUBP.</t>
  </si>
  <si>
    <t xml:space="preserve">DESCRIPCIÓN </t>
  </si>
  <si>
    <t>PRESUPUESTO ORDINARIO</t>
  </si>
  <si>
    <t>PRESUPUESTO EXTRAORDINARIO</t>
  </si>
  <si>
    <t>PRESUPUESTO MODIFICADO</t>
  </si>
  <si>
    <t>EGRESOS ACUMULADOS</t>
  </si>
  <si>
    <t>EGRESOS DEL PERIODO</t>
  </si>
  <si>
    <t>RESERVAS</t>
  </si>
  <si>
    <t xml:space="preserve">TOTAL EGRESOS DEL PERIODO </t>
  </si>
  <si>
    <t>% EJEC.</t>
  </si>
  <si>
    <t>0</t>
  </si>
  <si>
    <t>REMUNERACIONES</t>
  </si>
  <si>
    <t>0.01</t>
  </si>
  <si>
    <t>REMUNERACIONES BASICAS</t>
  </si>
  <si>
    <t>0.01.01</t>
  </si>
  <si>
    <t>0.01.03</t>
  </si>
  <si>
    <t>0.02</t>
  </si>
  <si>
    <t>REMUNERACIONES EVENTUALES</t>
  </si>
  <si>
    <t>0.02.01</t>
  </si>
  <si>
    <t>Tiempo Extraordinario</t>
  </si>
  <si>
    <t>0.02.05</t>
  </si>
  <si>
    <t>Dietas</t>
  </si>
  <si>
    <t>0.03</t>
  </si>
  <si>
    <t>INCENTIVOS SALARIALES</t>
  </si>
  <si>
    <t>0.03.01</t>
  </si>
  <si>
    <t>0.03.02</t>
  </si>
  <si>
    <t>0.03.03</t>
  </si>
  <si>
    <t>0.03.04</t>
  </si>
  <si>
    <t>Salario Escolar</t>
  </si>
  <si>
    <t>0.03.99</t>
  </si>
  <si>
    <t>Otros Incentivos Salariales</t>
  </si>
  <si>
    <t>0.04</t>
  </si>
  <si>
    <t>CONTRIB. PATR. AL DESARROLLO Y SEG. SOCIAL</t>
  </si>
  <si>
    <t>0.04.01</t>
  </si>
  <si>
    <t>0.04.02</t>
  </si>
  <si>
    <t>0.04.03</t>
  </si>
  <si>
    <t>0.04.04</t>
  </si>
  <si>
    <t>0.04.05</t>
  </si>
  <si>
    <t>0.05</t>
  </si>
  <si>
    <t>CONT. PATR. A FONDOS DE PENS. Y CAPITALIZACION</t>
  </si>
  <si>
    <t>0.05.02</t>
  </si>
  <si>
    <t>0.05.03</t>
  </si>
  <si>
    <t>1</t>
  </si>
  <si>
    <t>SERVICIOS</t>
  </si>
  <si>
    <t>1.01</t>
  </si>
  <si>
    <t>ALQUILERES</t>
  </si>
  <si>
    <t>1.01.01</t>
  </si>
  <si>
    <t>Alquiler de Edificios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</si>
  <si>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</si>
  <si>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</si>
  <si>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</si>
  <si>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</si>
  <si>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</si>
  <si>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</si>
  <si>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</si>
  <si>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</si>
  <si>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</si>
  <si>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</si>
  <si>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</si>
  <si>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</si>
  <si>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</si>
  <si>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</si>
  <si>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</si>
  <si>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1.02.99</t>
  </si>
  <si>
    <t>Otros Servicios Básicos</t>
  </si>
  <si>
    <t>1.03</t>
  </si>
  <si>
    <t>SERVICIOS COMERCIALES Y FINANCIEROS</t>
  </si>
  <si>
    <t>1.03.01</t>
  </si>
  <si>
    <t>1.03.02</t>
  </si>
  <si>
    <t>1.03.03</t>
  </si>
  <si>
    <t>1.03.04</t>
  </si>
  <si>
    <t>1.03.05</t>
  </si>
  <si>
    <t>Servicios Aduaneros</t>
  </si>
  <si>
    <t>1.03.06</t>
  </si>
  <si>
    <t>1.04</t>
  </si>
  <si>
    <t>SERVICIOS DE GESTION Y APOYO</t>
  </si>
  <si>
    <t>1.04.03</t>
  </si>
  <si>
    <t>Servicios en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</si>
  <si>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</si>
  <si>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</si>
  <si>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</si>
  <si>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</si>
  <si>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</si>
  <si>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</si>
  <si>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</si>
  <si>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</si>
  <si>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</t>
  </si>
  <si>
    <t>GASTOS DE VIAJE Y DE TRANSPORTE</t>
  </si>
  <si>
    <t>1.05.01</t>
  </si>
  <si>
    <t>1.05.02</t>
  </si>
  <si>
    <t>1.05.03</t>
  </si>
  <si>
    <t>Transporte al Exterior</t>
  </si>
  <si>
    <t>1.05.04</t>
  </si>
  <si>
    <t>1.06</t>
  </si>
  <si>
    <t>SEGUROS, REASEGUROS Y OTRAS OBLIGACIONES</t>
  </si>
  <si>
    <t>1.06.01</t>
  </si>
  <si>
    <t xml:space="preserve">Seguros </t>
  </si>
  <si>
    <t>1.07</t>
  </si>
  <si>
    <t>CAPACITACION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</si>
  <si>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</si>
  <si>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</si>
  <si>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</si>
  <si>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</si>
  <si>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</si>
  <si>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</si>
  <si>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</t>
  </si>
  <si>
    <t>MANTENIMIENTO Y REPARACION</t>
  </si>
  <si>
    <t>1.08.01</t>
  </si>
  <si>
    <t>1.08.03</t>
  </si>
  <si>
    <t>1.08.05</t>
  </si>
  <si>
    <t>1.08.06</t>
  </si>
  <si>
    <t>1.08.07</t>
  </si>
  <si>
    <t>1.08.08</t>
  </si>
  <si>
    <t>1.08.99</t>
  </si>
  <si>
    <t>1.99</t>
  </si>
  <si>
    <t>SERVICIOS DIVERSOS</t>
  </si>
  <si>
    <t>1.99.05</t>
  </si>
  <si>
    <t>Deducibles</t>
  </si>
  <si>
    <t>1.99.99</t>
  </si>
  <si>
    <t>Otros Servicios No Especificados</t>
  </si>
  <si>
    <t>MATERIALES Y SUMINISTROS</t>
  </si>
  <si>
    <t>2.01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</si>
  <si>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</si>
  <si>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</si>
  <si>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</si>
  <si>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</si>
  <si>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</si>
  <si>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</si>
  <si>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</si>
  <si>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</si>
  <si>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</si>
  <si>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</t>
  </si>
  <si>
    <t>ALIMENTOS Y PRODUCTOS AGROPECUARIOS</t>
  </si>
  <si>
    <t>2.02.03</t>
  </si>
  <si>
    <t>Alimentos y Bebidas</t>
  </si>
  <si>
    <t>2.03</t>
  </si>
  <si>
    <t>MATERIALES PARA CONSTRUCCION Y MANTENIMIENTO</t>
  </si>
  <si>
    <t>2.03.01</t>
  </si>
  <si>
    <t>Materiales y Productos Metálicos</t>
  </si>
  <si>
    <t>2.03.03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</si>
  <si>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</si>
  <si>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</si>
  <si>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</si>
  <si>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</si>
  <si>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</si>
  <si>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</si>
  <si>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</si>
  <si>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</si>
  <si>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</si>
  <si>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</si>
  <si>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</si>
  <si>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</si>
  <si>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</si>
  <si>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2.99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</si>
  <si>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</si>
  <si>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</si>
  <si>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</si>
  <si>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</si>
  <si>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</si>
  <si>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</si>
  <si>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</si>
  <si>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</si>
  <si>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2.99.05</t>
  </si>
  <si>
    <t>Utiles y Materiales de Limpieza</t>
  </si>
  <si>
    <t>2.99.06</t>
  </si>
  <si>
    <t>Utiles y Materiales de Resguardo y Seguridad</t>
  </si>
  <si>
    <t>2.99.07</t>
  </si>
  <si>
    <t>Útiles y Materiales de Cocina y Comedor</t>
  </si>
  <si>
    <t>2.99.99</t>
  </si>
  <si>
    <t>BIENES DURADEROS</t>
  </si>
  <si>
    <t>5.01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</si>
  <si>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</si>
  <si>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</si>
  <si>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</si>
  <si>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</si>
  <si>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</si>
  <si>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</si>
  <si>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</si>
  <si>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</si>
  <si>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</si>
  <si>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</si>
  <si>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</si>
  <si>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</si>
  <si>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 Recreativo</t>
  </si>
  <si>
    <t>5.01.99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</si>
  <si>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</si>
  <si>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</si>
  <si>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</si>
  <si>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</si>
  <si>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</si>
  <si>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</si>
  <si>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</si>
  <si>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</si>
  <si>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</si>
  <si>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 xml:space="preserve">TRANSFERENCIAS CORRIENTES </t>
  </si>
  <si>
    <t>6.01</t>
  </si>
  <si>
    <t>TRANSFERENCIAS CORRIENTES AL SECTOR PUBLICO</t>
  </si>
  <si>
    <t>6.01.01</t>
  </si>
  <si>
    <t>6.01.02</t>
  </si>
  <si>
    <t>6.03</t>
  </si>
  <si>
    <t>PRESTACIONES LEGALES</t>
  </si>
  <si>
    <t>6.03.01</t>
  </si>
  <si>
    <t>Prestaciones Legales</t>
  </si>
  <si>
    <t>6.07</t>
  </si>
  <si>
    <t>TRANSFERENCIAS CORRIENTES AL SECTOR EXTERNO</t>
  </si>
  <si>
    <t>6.07.01</t>
  </si>
  <si>
    <t>Transferencias Corrientes a Organismos Internacionales</t>
  </si>
  <si>
    <t>CUENTAS ESPECIALES</t>
  </si>
  <si>
    <t>9.02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</si>
  <si>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</si>
  <si>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</si>
  <si>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</si>
  <si>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</si>
  <si>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</si>
  <si>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(Con proyectos especiales)</t>
  </si>
  <si>
    <t>6.07.02</t>
  </si>
  <si>
    <t>Otras Transferencias corrientes al Sector Externo</t>
  </si>
  <si>
    <t>0.99.99</t>
  </si>
  <si>
    <t>Otras Remuneraciones</t>
  </si>
  <si>
    <t>0.99</t>
  </si>
  <si>
    <t>OTRAS REMUNERACIONES</t>
  </si>
  <si>
    <t>1.09</t>
  </si>
  <si>
    <t>1.09.99</t>
  </si>
  <si>
    <t>Otros Impuestos</t>
  </si>
  <si>
    <t>IMPUESTO</t>
  </si>
  <si>
    <t>1.99.02</t>
  </si>
  <si>
    <t>Intereses Moratorios y Multas</t>
  </si>
  <si>
    <t>0.02.04</t>
  </si>
  <si>
    <t>Compensación de Vacaciones</t>
  </si>
  <si>
    <t>0.01.05</t>
  </si>
  <si>
    <t>Suplencias</t>
  </si>
  <si>
    <t>6.06</t>
  </si>
  <si>
    <t>6.06.01</t>
  </si>
  <si>
    <t>OTRAS TRANSFERENCIAS CORRIENTES AL SECTOR PRIVADO</t>
  </si>
  <si>
    <t>Indemnizaciones</t>
  </si>
  <si>
    <t>1.03.07</t>
  </si>
  <si>
    <r>
      <t>AREA DE ADMINISTRACION Y FINANZAS</t>
    </r>
    <r>
      <rPr>
        <sz val="8"/>
        <rFont val="Tahoma"/>
        <family val="2"/>
      </rPr>
      <t/>
    </r>
  </si>
  <si>
    <t>PRESUPUESTO CONSOLIDADO</t>
  </si>
  <si>
    <t xml:space="preserve">                                       </t>
  </si>
  <si>
    <t>PARTIDA</t>
  </si>
  <si>
    <t xml:space="preserve">DESCRIPCION </t>
  </si>
  <si>
    <t>PRESUPUESTO</t>
  </si>
  <si>
    <t>MODIFICAC.</t>
  </si>
  <si>
    <t>PRESUPUESTOS</t>
  </si>
  <si>
    <t xml:space="preserve">INGRESOS </t>
  </si>
  <si>
    <t xml:space="preserve">TOTAL DE </t>
  </si>
  <si>
    <t>ORDINARIO</t>
  </si>
  <si>
    <t>EXTRAORD.</t>
  </si>
  <si>
    <t>MODIFICADO</t>
  </si>
  <si>
    <t>ACUMULADOS</t>
  </si>
  <si>
    <t>INGRESOS</t>
  </si>
  <si>
    <t>TOTAL DE INGRESOS</t>
  </si>
  <si>
    <t>1.0.0.00.00.0.0.0.000</t>
  </si>
  <si>
    <t>INGRESOS CORRIENTES</t>
  </si>
  <si>
    <t xml:space="preserve">   1.3.0.0.0.0.0.0.0</t>
  </si>
  <si>
    <t>INGRESOS NO TRIBUTARIOS</t>
  </si>
  <si>
    <t xml:space="preserve">      1.3.1.0.0.0.0.0.0</t>
  </si>
  <si>
    <t>VENTA DE BIENES Y SERVICIOS</t>
  </si>
  <si>
    <t xml:space="preserve">         1.3.1.2.9.9.0.0.0</t>
  </si>
  <si>
    <t>Venta de otros servicios</t>
  </si>
  <si>
    <t xml:space="preserve">      1.3.2.3.3.0.0.0.0</t>
  </si>
  <si>
    <t>OTRAS RENTAS DE ACTIVOS FINANCIEROS</t>
  </si>
  <si>
    <t xml:space="preserve">         1.3.2.3.3.1.0.0.0</t>
  </si>
  <si>
    <t>Intereses s/ctas ctes y otros depósitos bancos estatales</t>
  </si>
  <si>
    <t xml:space="preserve">      1.3.9.0.0.0.0.0.0</t>
  </si>
  <si>
    <t>OTRAS INGRESOS NO TRIBUTARIOS</t>
  </si>
  <si>
    <t xml:space="preserve">         1.3.9.1.0.0.0.0.0</t>
  </si>
  <si>
    <t>Reintegros en efectivo</t>
  </si>
  <si>
    <t xml:space="preserve">         1.3.9.9.0.0.0.0.0</t>
  </si>
  <si>
    <t>Ingresos varios no especificados</t>
  </si>
  <si>
    <t xml:space="preserve">   1.4.0.0.00.00.0.0.000</t>
  </si>
  <si>
    <t>TRANSFERENCIAS CORRIENTES</t>
  </si>
  <si>
    <t xml:space="preserve">      1.4.1.0.00.00.0.0.000</t>
  </si>
  <si>
    <t>TRANSFERENCIAS CORRIENTES SECTOR PÚBLICO</t>
  </si>
  <si>
    <t xml:space="preserve">         1.4.1.1.00.00.0.0.000</t>
  </si>
  <si>
    <t xml:space="preserve">         1.4.1.6.00.00.0.0.000</t>
  </si>
  <si>
    <t>Transferencias corrientres de Institutciones Públicas Finan.</t>
  </si>
  <si>
    <t xml:space="preserve">         1.4.3.1.00.00.0.0.001</t>
  </si>
  <si>
    <t>3.0.0.0.0.0.0.0.0</t>
  </si>
  <si>
    <t>FINANCIAMIENTO</t>
  </si>
  <si>
    <t xml:space="preserve">   3.3.0.0.0.00.00.0.000</t>
  </si>
  <si>
    <t>RECURSOS DE VIGENCIAS ANTERIORES</t>
  </si>
  <si>
    <t xml:space="preserve">         3.3.1.0.00.00.0.0.000</t>
  </si>
  <si>
    <t>Superávit libre</t>
  </si>
  <si>
    <t xml:space="preserve">         3.3.2.0.00.00.0.0.000</t>
  </si>
  <si>
    <t>Superávit específico</t>
  </si>
  <si>
    <t>Transferencias corrientres de Institutciones Desc no Empr</t>
  </si>
  <si>
    <t xml:space="preserve">         1.4.2.1.00.00.0.0.000</t>
  </si>
  <si>
    <t xml:space="preserve">Transferencias corrientes del Gobierno Central  </t>
  </si>
  <si>
    <t xml:space="preserve">PROGRAMA 01:  ADMINISTRACION SUPERIOR </t>
  </si>
  <si>
    <t>INGRESOS ACUMULADOS</t>
  </si>
  <si>
    <t>5.99.03</t>
  </si>
  <si>
    <t>Bienes intangibles</t>
  </si>
  <si>
    <t>5.01.01</t>
  </si>
  <si>
    <t>Maquinaria y Equipo para la Producción</t>
  </si>
  <si>
    <t>Transf corrientes Organismos Internacionales (OCDE)</t>
  </si>
  <si>
    <t>6.01.06</t>
  </si>
  <si>
    <t>PRESUPUESTOS MODIFICADOS</t>
  </si>
  <si>
    <t>Sueldos para Cargos Fijos</t>
  </si>
  <si>
    <t>Servicios Especiales</t>
  </si>
  <si>
    <t>Retribución por Años Servidos</t>
  </si>
  <si>
    <t>Restricción al Ejercicio Liberal de la Profesión</t>
  </si>
  <si>
    <t>Decimotercer Mes</t>
  </si>
  <si>
    <t>Contribución Patronal al Seguro de Salud de la C.C.S.S.</t>
  </si>
  <si>
    <t>Contribución Patronal al Instituto Mixto de Ayuda Social</t>
  </si>
  <si>
    <t>Contribución Patronal al Instituto Nacional de Aprendizaje</t>
  </si>
  <si>
    <t>Contribución Patronal al FODESAF</t>
  </si>
  <si>
    <t>Contribución Patronal al Banco Popular y de Desarrollo Comunal</t>
  </si>
  <si>
    <t>Aporte Patronal al Régimen Oblig. de Pensiones Complementarias</t>
  </si>
  <si>
    <t>Aporte Patronal al Fondo de Capitalización Laboral</t>
  </si>
  <si>
    <t>Servicio de Telecomunicaciones</t>
  </si>
  <si>
    <t>Información</t>
  </si>
  <si>
    <t>Publicidad y Propaganda</t>
  </si>
  <si>
    <t>Impresión, Encuadernación y Otros</t>
  </si>
  <si>
    <t>Transporte de Bienes</t>
  </si>
  <si>
    <t>Comisiones y Gastos por Servicios Financieros y Comerciales</t>
  </si>
  <si>
    <t>Servicios de Transferencia Electrónica de Información</t>
  </si>
  <si>
    <t>Transporte Dentro del País</t>
  </si>
  <si>
    <t>Viáticos Dentro del País</t>
  </si>
  <si>
    <t>Viáticos en el Exterior</t>
  </si>
  <si>
    <t>Mantenimiento de Edificios, Llocales y Terrenos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</si>
  <si>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</si>
  <si>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</si>
  <si>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</si>
  <si>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</si>
  <si>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Manten. Y Reparación de Equipo de Cómputo y Sistemas de Inform.</t>
  </si>
  <si>
    <t>Mantenimiento y Reparación de Otros Equipos</t>
  </si>
  <si>
    <t>Madera y sus Derivados</t>
  </si>
  <si>
    <t>Otros Materiales y Productos de uso en la Construcción y Manten.</t>
  </si>
  <si>
    <t>Textiles y Vestuario</t>
  </si>
  <si>
    <t>Otros Utiles, Materiales y Suministros diversos</t>
  </si>
  <si>
    <t>Maquinaria, Equipo y Mobiliario Diverso</t>
  </si>
  <si>
    <t>BIENES DURADEROS DIVERSOS</t>
  </si>
  <si>
    <t>Transferencias corrientes al Gobierno Central</t>
  </si>
  <si>
    <t>Transferencias corrientes a Órganos Desconcentrados</t>
  </si>
  <si>
    <t>Transferencias corrientes a Instituciones Públicas Financieras</t>
  </si>
  <si>
    <t>MODIFICACION DE PRESUPUEST0</t>
  </si>
  <si>
    <t>PRESUPUESTOS EXTRAORINARIOS</t>
  </si>
  <si>
    <t>EXTRAORDINARIOS</t>
  </si>
  <si>
    <t>MODIFICACION PRESUPUESTARIA</t>
  </si>
  <si>
    <t>SALDO PRESUPUESTARIO</t>
  </si>
  <si>
    <t>PROGRAMA 02: COORDINACION DEL SISTEMA ESTADISTICO NACIONAL</t>
  </si>
  <si>
    <t>PRESUPUESTO PROGRAMA: 03 PRODUCCION ESTADISTICA</t>
  </si>
  <si>
    <t>0.05.01</t>
  </si>
  <si>
    <t>Contribución Patronal al Seguro de Pensiones de la C.C.S.S.</t>
  </si>
  <si>
    <t>PROGRAMA 02 : COORDINACION DEL SISTEMA ESTADISTICO NACIONAL</t>
  </si>
  <si>
    <t>PROGRAMA 03:   PRODUCCION ESTADISTICA</t>
  </si>
  <si>
    <t>PROGRAMA: 04  DIVULGACION Y PROMOCION DE LA PRODUCCCION ESTADISTICA</t>
  </si>
  <si>
    <t>PROGRAMA 04:  DIVULGACION Y PROMOCION DE LA PRODUCCCION ESTADISTICA</t>
  </si>
  <si>
    <t>1.04.02</t>
  </si>
  <si>
    <t>Servicios Jurídicos</t>
  </si>
  <si>
    <t>1.08.04</t>
  </si>
  <si>
    <t>Mantenimiento y reparación de maquinaria y equipo de producción</t>
  </si>
  <si>
    <t>Programa</t>
  </si>
  <si>
    <t xml:space="preserve">PRESUPUESTO CONSOLIDADO INEC CON PROYECTOS </t>
  </si>
  <si>
    <t>I TRIMESTRE</t>
  </si>
  <si>
    <t>Ventas</t>
  </si>
  <si>
    <t>TRANSFERENCIA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</si>
  <si>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</si>
  <si>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</si>
  <si>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</si>
  <si>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</si>
  <si>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</si>
  <si>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</si>
  <si>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</si>
  <si>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</si>
  <si>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</si>
  <si>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</si>
  <si>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AL 31/03/2019</t>
  </si>
  <si>
    <t>Transf corrientes Organismos Internacionales (BM)</t>
  </si>
  <si>
    <t>ESTADO DE INGRESOS II TRIMESTRE 2019</t>
  </si>
  <si>
    <t>AL 30/06/2019</t>
  </si>
  <si>
    <t>INGRESOS II TRIMESTRE</t>
  </si>
  <si>
    <t>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</si>
</sst>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\ _$;[Red]\-#,##0.00\ _$"/>
    <numFmt numFmtId="166" formatCode="#,##0.0"/>
    <numFmt numFmtId="167" formatCode="_([$€]* #,##0.00_);_([$€]* \(#,##0.00\);_([$€]* &quot;-&quot;??_);_(@_)"/>
    <numFmt numFmtId="168" formatCode="_(* #,##0.0_);_(* \(#,##0.0\);_(* &quot;-&quot;??_);_(@_)"/>
    <numFmt numFmtId="169" formatCode="#,##0.0_);\(#,##0.0\)"/>
    <numFmt numFmtId="170" formatCode="0#"/>
  </numFmts>
  <fonts count="15" x14ac:knownFonts="1">
    <font>
      <sz val="11"/>
      <color theme="1"/>
      <name val="Calibri"/>
      <family val="2"/>
      <scheme val="minor"/>
    </font>
    <font>
      <b/>
      <sz val="8"/>
      <name val="Tw Cen MT"/>
      <family val="2"/>
    </font>
    <font>
      <sz val="8"/>
      <name val="Tw Cen MT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Tw Cen MT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justify" vertical="center"/>
    </xf>
    <xf numFmtId="0" fontId="1" fillId="4" borderId="0" xfId="0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justify" vertical="center"/>
    </xf>
    <xf numFmtId="3" fontId="2" fillId="0" borderId="0" xfId="1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0" fontId="1" fillId="3" borderId="1" xfId="0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1" fillId="0" borderId="0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3" fontId="1" fillId="6" borderId="0" xfId="0" applyNumberFormat="1" applyFont="1" applyFill="1"/>
    <xf numFmtId="3" fontId="2" fillId="0" borderId="0" xfId="0" applyNumberFormat="1" applyFont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6" xfId="0" applyNumberFormat="1" applyFont="1" applyBorder="1"/>
    <xf numFmtId="4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3" fontId="2" fillId="0" borderId="17" xfId="0" applyNumberFormat="1" applyFont="1" applyBorder="1"/>
    <xf numFmtId="4" fontId="2" fillId="0" borderId="0" xfId="0" applyNumberFormat="1" applyFont="1" applyBorder="1"/>
    <xf numFmtId="0" fontId="2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2" fillId="7" borderId="3" xfId="0" applyNumberFormat="1" applyFont="1" applyFill="1" applyBorder="1"/>
    <xf numFmtId="0" fontId="1" fillId="7" borderId="12" xfId="0" applyFont="1" applyFill="1" applyBorder="1" applyAlignment="1">
      <alignment horizontal="center"/>
    </xf>
    <xf numFmtId="165" fontId="1" fillId="7" borderId="12" xfId="0" applyNumberFormat="1" applyFont="1" applyFill="1" applyBorder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1" fillId="8" borderId="13" xfId="0" applyNumberFormat="1" applyFont="1" applyFill="1" applyBorder="1" applyAlignment="1">
      <alignment horizontal="center"/>
    </xf>
    <xf numFmtId="165" fontId="1" fillId="8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165" fontId="1" fillId="7" borderId="15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4" fontId="8" fillId="0" borderId="0" xfId="0" applyNumberFormat="1" applyFont="1" applyBorder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11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3" fontId="2" fillId="0" borderId="0" xfId="1" applyNumberFormat="1" applyFont="1" applyBorder="1" applyAlignment="1">
      <alignment horizontal="left" vertical="center" wrapText="1"/>
    </xf>
    <xf numFmtId="168" fontId="2" fillId="0" borderId="0" xfId="13" applyNumberFormat="1" applyFont="1" applyBorder="1" applyAlignment="1">
      <alignment horizontal="center"/>
    </xf>
    <xf numFmtId="168" fontId="6" fillId="0" borderId="0" xfId="13" applyNumberFormat="1" applyFont="1"/>
    <xf numFmtId="168" fontId="1" fillId="7" borderId="7" xfId="13" applyNumberFormat="1" applyFont="1" applyFill="1" applyBorder="1" applyAlignment="1">
      <alignment horizontal="center" vertical="center" wrapText="1"/>
    </xf>
    <xf numFmtId="168" fontId="1" fillId="7" borderId="4" xfId="13" applyNumberFormat="1" applyFont="1" applyFill="1" applyBorder="1" applyAlignment="1">
      <alignment horizontal="center" vertical="center"/>
    </xf>
    <xf numFmtId="168" fontId="1" fillId="7" borderId="4" xfId="13" applyNumberFormat="1" applyFont="1" applyFill="1" applyBorder="1" applyAlignment="1">
      <alignment horizontal="center" vertical="center" wrapText="1"/>
    </xf>
    <xf numFmtId="168" fontId="1" fillId="8" borderId="9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/>
    </xf>
    <xf numFmtId="168" fontId="1" fillId="2" borderId="0" xfId="13" applyNumberFormat="1" applyFont="1" applyFill="1" applyBorder="1" applyAlignment="1">
      <alignment horizontal="right" vertical="center"/>
    </xf>
    <xf numFmtId="168" fontId="1" fillId="3" borderId="1" xfId="13" applyNumberFormat="1" applyFont="1" applyFill="1" applyBorder="1" applyAlignment="1">
      <alignment horizontal="right"/>
    </xf>
    <xf numFmtId="168" fontId="6" fillId="0" borderId="0" xfId="13" applyNumberFormat="1" applyFont="1" applyAlignment="1">
      <alignment horizontal="right"/>
    </xf>
    <xf numFmtId="168" fontId="6" fillId="0" borderId="2" xfId="13" applyNumberFormat="1" applyFont="1" applyBorder="1"/>
    <xf numFmtId="168" fontId="2" fillId="0" borderId="10" xfId="13" applyNumberFormat="1" applyFont="1" applyBorder="1" applyAlignment="1">
      <alignment horizontal="right" vertical="center"/>
    </xf>
    <xf numFmtId="168" fontId="2" fillId="4" borderId="0" xfId="13" applyNumberFormat="1" applyFont="1" applyFill="1" applyBorder="1" applyAlignment="1">
      <alignment horizontal="right"/>
    </xf>
    <xf numFmtId="168" fontId="2" fillId="0" borderId="0" xfId="13" applyNumberFormat="1" applyFont="1" applyFill="1" applyBorder="1" applyAlignment="1">
      <alignment horizontal="right"/>
    </xf>
    <xf numFmtId="168" fontId="6" fillId="0" borderId="10" xfId="13" applyNumberFormat="1" applyFont="1" applyBorder="1"/>
    <xf numFmtId="168" fontId="6" fillId="0" borderId="0" xfId="13" applyNumberFormat="1" applyFont="1" applyBorder="1"/>
    <xf numFmtId="37" fontId="1" fillId="2" borderId="0" xfId="13" applyNumberFormat="1" applyFont="1" applyFill="1" applyBorder="1" applyAlignment="1">
      <alignment horizontal="right" vertical="center"/>
    </xf>
    <xf numFmtId="37" fontId="6" fillId="0" borderId="0" xfId="13" applyNumberFormat="1" applyFont="1"/>
    <xf numFmtId="37" fontId="1" fillId="3" borderId="1" xfId="13" applyNumberFormat="1" applyFont="1" applyFill="1" applyBorder="1" applyAlignment="1">
      <alignment horizontal="right"/>
    </xf>
    <xf numFmtId="37" fontId="6" fillId="0" borderId="0" xfId="13" applyNumberFormat="1" applyFont="1" applyAlignment="1">
      <alignment horizontal="right"/>
    </xf>
    <xf numFmtId="37" fontId="1" fillId="4" borderId="0" xfId="13" applyNumberFormat="1" applyFont="1" applyFill="1" applyBorder="1" applyAlignment="1">
      <alignment horizontal="right"/>
    </xf>
    <xf numFmtId="37" fontId="1" fillId="0" borderId="0" xfId="13" applyNumberFormat="1" applyFont="1" applyFill="1" applyBorder="1" applyAlignment="1">
      <alignment horizontal="right"/>
    </xf>
    <xf numFmtId="37" fontId="6" fillId="0" borderId="0" xfId="13" applyNumberFormat="1" applyFont="1" applyBorder="1"/>
    <xf numFmtId="37" fontId="6" fillId="0" borderId="2" xfId="13" applyNumberFormat="1" applyFont="1" applyBorder="1"/>
    <xf numFmtId="0" fontId="6" fillId="0" borderId="0" xfId="0" applyFont="1" applyBorder="1"/>
    <xf numFmtId="3" fontId="6" fillId="0" borderId="0" xfId="0" applyNumberFormat="1" applyFont="1"/>
    <xf numFmtId="49" fontId="2" fillId="0" borderId="0" xfId="0" applyNumberFormat="1" applyFont="1" applyFill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169" fontId="1" fillId="2" borderId="0" xfId="13" applyNumberFormat="1" applyFont="1" applyFill="1" applyBorder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170" fontId="13" fillId="0" borderId="0" xfId="0" applyNumberFormat="1" applyFont="1"/>
    <xf numFmtId="10" fontId="13" fillId="0" borderId="0" xfId="0" applyNumberFormat="1" applyFont="1"/>
    <xf numFmtId="170" fontId="13" fillId="0" borderId="0" xfId="0" applyNumberFormat="1" applyFont="1" applyAlignment="1">
      <alignment horizontal="center"/>
    </xf>
    <xf numFmtId="168" fontId="1" fillId="7" borderId="8" xfId="13" applyNumberFormat="1" applyFont="1" applyFill="1" applyBorder="1" applyAlignment="1">
      <alignment horizontal="center" vertical="center" wrapText="1"/>
    </xf>
    <xf numFmtId="4" fontId="13" fillId="10" borderId="0" xfId="0" applyNumberFormat="1" applyFont="1" applyFill="1"/>
    <xf numFmtId="168" fontId="1" fillId="7" borderId="8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9" borderId="0" xfId="0" applyNumberFormat="1" applyFont="1" applyFill="1" applyAlignment="1">
      <alignment horizontal="right" vertical="center"/>
    </xf>
    <xf numFmtId="3" fontId="1" fillId="0" borderId="0" xfId="1" applyNumberFormat="1" applyFont="1" applyBorder="1" applyAlignment="1">
      <alignment horizontal="left" vertical="center"/>
    </xf>
    <xf numFmtId="37" fontId="6" fillId="0" borderId="0" xfId="0" applyNumberFormat="1" applyFont="1" applyFill="1"/>
    <xf numFmtId="0" fontId="1" fillId="6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19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18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7" borderId="3" xfId="13" applyNumberFormat="1" applyFont="1" applyFill="1" applyBorder="1" applyAlignment="1">
      <alignment horizontal="center" vertical="center" wrapText="1"/>
    </xf>
    <xf numFmtId="168" fontId="1" fillId="7" borderId="5" xfId="13" applyNumberFormat="1" applyFont="1" applyFill="1" applyBorder="1" applyAlignment="1">
      <alignment horizontal="center" vertical="center" wrapText="1"/>
    </xf>
    <xf numFmtId="168" fontId="1" fillId="7" borderId="8" xfId="13" applyNumberFormat="1" applyFont="1" applyFill="1" applyBorder="1" applyAlignment="1">
      <alignment horizontal="center" vertical="center" wrapText="1"/>
    </xf>
    <xf numFmtId="168" fontId="1" fillId="7" borderId="9" xfId="13" applyNumberFormat="1" applyFont="1" applyFill="1" applyBorder="1" applyAlignment="1">
      <alignment horizontal="center" vertical="center" wrapText="1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21" xfId="0" applyNumberFormat="1" applyFont="1" applyFill="1" applyBorder="1" applyAlignment="1">
      <alignment horizontal="center" vertical="center" wrapText="1"/>
    </xf>
    <xf numFmtId="165" fontId="1" fillId="7" borderId="11" xfId="0" applyNumberFormat="1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165" fontId="1" fillId="7" borderId="5" xfId="0" applyNumberFormat="1" applyFont="1" applyFill="1" applyBorder="1" applyAlignment="1">
      <alignment horizontal="center" vertical="center" wrapText="1"/>
    </xf>
    <xf numFmtId="168" fontId="1" fillId="0" borderId="0" xfId="13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</cellXfs>
  <cellStyles count="14">
    <cellStyle name="Euro" xfId="2"/>
    <cellStyle name="Euro 2" xfId="3"/>
    <cellStyle name="Euro 3" xfId="4"/>
    <cellStyle name="Millares" xfId="13" builtinId="3"/>
    <cellStyle name="Millares 2" xfId="6"/>
    <cellStyle name="Millares 3" xfId="5"/>
    <cellStyle name="Millares 6" xfId="7"/>
    <cellStyle name="Normal" xfId="0" builtinId="0"/>
    <cellStyle name="Normal 2" xfId="1"/>
    <cellStyle name="Normal 2 2" xfId="8"/>
    <cellStyle name="Normal 2 3" xfId="9"/>
    <cellStyle name="Normal 3" xfId="10"/>
    <cellStyle name="Normal 6" xfId="11"/>
    <cellStyle name="Porcentu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123825</xdr:rowOff>
    </xdr:from>
    <xdr:to>
      <xdr:col>0</xdr:col>
      <xdr:colOff>904875</xdr:colOff>
      <xdr:row>5</xdr:row>
      <xdr:rowOff>62865</xdr:rowOff>
    </xdr:to>
    <xdr:pic>
      <xdr:nvPicPr>
        <xdr:cNvPr id="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66700"/>
          <a:ext cx="6000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39</xdr:row>
      <xdr:rowOff>114300</xdr:rowOff>
    </xdr:from>
    <xdr:to>
      <xdr:col>14</xdr:col>
      <xdr:colOff>533400</xdr:colOff>
      <xdr:row>46</xdr:row>
      <xdr:rowOff>26643</xdr:rowOff>
    </xdr:to>
    <xdr:sp macro="" textlink="" fLocksText="0">
      <xdr:nvSpPr>
        <xdr:cNvPr id="4" name="Text Box 21"/>
        <xdr:cNvSpPr txBox="1">
          <a:spLocks noChangeArrowheads="1"/>
        </xdr:cNvSpPr>
      </xdr:nvSpPr>
      <xdr:spPr bwMode="auto">
        <a:xfrm>
          <a:off x="180975" y="5162550"/>
          <a:ext cx="9829800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121031</xdr:rowOff>
    </xdr:from>
    <xdr:to>
      <xdr:col>1</xdr:col>
      <xdr:colOff>447675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4" y="121031"/>
          <a:ext cx="581026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0</xdr:col>
      <xdr:colOff>733425</xdr:colOff>
      <xdr:row>5</xdr:row>
      <xdr:rowOff>5715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09550"/>
          <a:ext cx="5238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0</xdr:col>
      <xdr:colOff>809625</xdr:colOff>
      <xdr:row>5</xdr:row>
      <xdr:rowOff>62865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66700"/>
          <a:ext cx="5334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3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220</xdr:row>
      <xdr:rowOff>19050</xdr:rowOff>
    </xdr:from>
    <xdr:to>
      <xdr:col>9</xdr:col>
      <xdr:colOff>904874</xdr:colOff>
      <xdr:row>226</xdr:row>
      <xdr:rowOff>74268</xdr:rowOff>
    </xdr:to>
    <xdr:sp macro="" textlink="" fLocksText="0">
      <xdr:nvSpPr>
        <xdr:cNvPr id="3" name="Text Box 21"/>
        <xdr:cNvSpPr txBox="1">
          <a:spLocks noChangeArrowheads="1"/>
        </xdr:cNvSpPr>
      </xdr:nvSpPr>
      <xdr:spPr bwMode="auto">
        <a:xfrm>
          <a:off x="962025" y="24603075"/>
          <a:ext cx="9648824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63882</xdr:rowOff>
    </xdr:from>
    <xdr:to>
      <xdr:col>1</xdr:col>
      <xdr:colOff>266700</xdr:colOff>
      <xdr:row>5</xdr:row>
      <xdr:rowOff>123826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206757"/>
          <a:ext cx="600076" cy="631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44831</xdr:rowOff>
    </xdr:from>
    <xdr:to>
      <xdr:col>1</xdr:col>
      <xdr:colOff>447674</xdr:colOff>
      <xdr:row>5</xdr:row>
      <xdr:rowOff>133350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187706"/>
          <a:ext cx="657225" cy="66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showGridLines="0" tabSelected="1" zoomScaleNormal="100" workbookViewId="0">
      <selection activeCell="I31" sqref="I31"/>
    </sheetView>
  </sheetViews>
  <sheetFormatPr baseColWidth="10" defaultRowHeight="11.45" customHeight="1" x14ac:dyDescent="0.25"/>
  <cols>
    <col min="1" max="1" width="18.42578125" style="68" bestFit="1" customWidth="1"/>
    <col min="2" max="2" width="38" style="69" customWidth="1"/>
    <col min="3" max="3" width="14.28515625" style="69" customWidth="1"/>
    <col min="4" max="4" width="15.7109375" style="69" hidden="1" customWidth="1"/>
    <col min="5" max="6" width="15.7109375" style="69" customWidth="1"/>
    <col min="7" max="7" width="15.140625" style="69" customWidth="1"/>
    <col min="8" max="8" width="16.7109375" style="69" bestFit="1" customWidth="1"/>
    <col min="9" max="9" width="14.85546875" style="69" bestFit="1" customWidth="1"/>
    <col min="10" max="10" width="14.85546875" style="31" hidden="1" customWidth="1"/>
    <col min="11" max="12" width="0" style="31" hidden="1" customWidth="1"/>
    <col min="13" max="13" width="8.42578125" style="31" hidden="1" customWidth="1"/>
    <col min="14" max="14" width="6.140625" style="31" hidden="1" customWidth="1"/>
    <col min="15" max="15" width="10.5703125" style="31" customWidth="1"/>
    <col min="16" max="17" width="11.42578125" style="31"/>
    <col min="18" max="18" width="14.85546875" style="31" bestFit="1" customWidth="1"/>
    <col min="19" max="256" width="11.42578125" style="31"/>
    <col min="257" max="257" width="17.28515625" style="31" bestFit="1" customWidth="1"/>
    <col min="258" max="258" width="35.85546875" style="31" bestFit="1" customWidth="1"/>
    <col min="259" max="259" width="14.28515625" style="31" customWidth="1"/>
    <col min="260" max="265" width="15.7109375" style="31" customWidth="1"/>
    <col min="266" max="512" width="11.42578125" style="31"/>
    <col min="513" max="513" width="17.28515625" style="31" bestFit="1" customWidth="1"/>
    <col min="514" max="514" width="35.85546875" style="31" bestFit="1" customWidth="1"/>
    <col min="515" max="515" width="14.28515625" style="31" customWidth="1"/>
    <col min="516" max="521" width="15.7109375" style="31" customWidth="1"/>
    <col min="522" max="768" width="11.42578125" style="31"/>
    <col min="769" max="769" width="17.28515625" style="31" bestFit="1" customWidth="1"/>
    <col min="770" max="770" width="35.85546875" style="31" bestFit="1" customWidth="1"/>
    <col min="771" max="771" width="14.28515625" style="31" customWidth="1"/>
    <col min="772" max="777" width="15.7109375" style="31" customWidth="1"/>
    <col min="778" max="1024" width="11.42578125" style="31"/>
    <col min="1025" max="1025" width="17.28515625" style="31" bestFit="1" customWidth="1"/>
    <col min="1026" max="1026" width="35.85546875" style="31" bestFit="1" customWidth="1"/>
    <col min="1027" max="1027" width="14.28515625" style="31" customWidth="1"/>
    <col min="1028" max="1033" width="15.7109375" style="31" customWidth="1"/>
    <col min="1034" max="1280" width="11.42578125" style="31"/>
    <col min="1281" max="1281" width="17.28515625" style="31" bestFit="1" customWidth="1"/>
    <col min="1282" max="1282" width="35.85546875" style="31" bestFit="1" customWidth="1"/>
    <col min="1283" max="1283" width="14.28515625" style="31" customWidth="1"/>
    <col min="1284" max="1289" width="15.7109375" style="31" customWidth="1"/>
    <col min="1290" max="1536" width="11.42578125" style="31"/>
    <col min="1537" max="1537" width="17.28515625" style="31" bestFit="1" customWidth="1"/>
    <col min="1538" max="1538" width="35.85546875" style="31" bestFit="1" customWidth="1"/>
    <col min="1539" max="1539" width="14.28515625" style="31" customWidth="1"/>
    <col min="1540" max="1545" width="15.7109375" style="31" customWidth="1"/>
    <col min="1546" max="1792" width="11.42578125" style="31"/>
    <col min="1793" max="1793" width="17.28515625" style="31" bestFit="1" customWidth="1"/>
    <col min="1794" max="1794" width="35.85546875" style="31" bestFit="1" customWidth="1"/>
    <col min="1795" max="1795" width="14.28515625" style="31" customWidth="1"/>
    <col min="1796" max="1801" width="15.7109375" style="31" customWidth="1"/>
    <col min="1802" max="2048" width="11.42578125" style="31"/>
    <col min="2049" max="2049" width="17.28515625" style="31" bestFit="1" customWidth="1"/>
    <col min="2050" max="2050" width="35.85546875" style="31" bestFit="1" customWidth="1"/>
    <col min="2051" max="2051" width="14.28515625" style="31" customWidth="1"/>
    <col min="2052" max="2057" width="15.7109375" style="31" customWidth="1"/>
    <col min="2058" max="2304" width="11.42578125" style="31"/>
    <col min="2305" max="2305" width="17.28515625" style="31" bestFit="1" customWidth="1"/>
    <col min="2306" max="2306" width="35.85546875" style="31" bestFit="1" customWidth="1"/>
    <col min="2307" max="2307" width="14.28515625" style="31" customWidth="1"/>
    <col min="2308" max="2313" width="15.7109375" style="31" customWidth="1"/>
    <col min="2314" max="2560" width="11.42578125" style="31"/>
    <col min="2561" max="2561" width="17.28515625" style="31" bestFit="1" customWidth="1"/>
    <col min="2562" max="2562" width="35.85546875" style="31" bestFit="1" customWidth="1"/>
    <col min="2563" max="2563" width="14.28515625" style="31" customWidth="1"/>
    <col min="2564" max="2569" width="15.7109375" style="31" customWidth="1"/>
    <col min="2570" max="2816" width="11.42578125" style="31"/>
    <col min="2817" max="2817" width="17.28515625" style="31" bestFit="1" customWidth="1"/>
    <col min="2818" max="2818" width="35.85546875" style="31" bestFit="1" customWidth="1"/>
    <col min="2819" max="2819" width="14.28515625" style="31" customWidth="1"/>
    <col min="2820" max="2825" width="15.7109375" style="31" customWidth="1"/>
    <col min="2826" max="3072" width="11.42578125" style="31"/>
    <col min="3073" max="3073" width="17.28515625" style="31" bestFit="1" customWidth="1"/>
    <col min="3074" max="3074" width="35.85546875" style="31" bestFit="1" customWidth="1"/>
    <col min="3075" max="3075" width="14.28515625" style="31" customWidth="1"/>
    <col min="3076" max="3081" width="15.7109375" style="31" customWidth="1"/>
    <col min="3082" max="3328" width="11.42578125" style="31"/>
    <col min="3329" max="3329" width="17.28515625" style="31" bestFit="1" customWidth="1"/>
    <col min="3330" max="3330" width="35.85546875" style="31" bestFit="1" customWidth="1"/>
    <col min="3331" max="3331" width="14.28515625" style="31" customWidth="1"/>
    <col min="3332" max="3337" width="15.7109375" style="31" customWidth="1"/>
    <col min="3338" max="3584" width="11.42578125" style="31"/>
    <col min="3585" max="3585" width="17.28515625" style="31" bestFit="1" customWidth="1"/>
    <col min="3586" max="3586" width="35.85546875" style="31" bestFit="1" customWidth="1"/>
    <col min="3587" max="3587" width="14.28515625" style="31" customWidth="1"/>
    <col min="3588" max="3593" width="15.7109375" style="31" customWidth="1"/>
    <col min="3594" max="3840" width="11.42578125" style="31"/>
    <col min="3841" max="3841" width="17.28515625" style="31" bestFit="1" customWidth="1"/>
    <col min="3842" max="3842" width="35.85546875" style="31" bestFit="1" customWidth="1"/>
    <col min="3843" max="3843" width="14.28515625" style="31" customWidth="1"/>
    <col min="3844" max="3849" width="15.7109375" style="31" customWidth="1"/>
    <col min="3850" max="4096" width="11.42578125" style="31"/>
    <col min="4097" max="4097" width="17.28515625" style="31" bestFit="1" customWidth="1"/>
    <col min="4098" max="4098" width="35.85546875" style="31" bestFit="1" customWidth="1"/>
    <col min="4099" max="4099" width="14.28515625" style="31" customWidth="1"/>
    <col min="4100" max="4105" width="15.7109375" style="31" customWidth="1"/>
    <col min="4106" max="4352" width="11.42578125" style="31"/>
    <col min="4353" max="4353" width="17.28515625" style="31" bestFit="1" customWidth="1"/>
    <col min="4354" max="4354" width="35.85546875" style="31" bestFit="1" customWidth="1"/>
    <col min="4355" max="4355" width="14.28515625" style="31" customWidth="1"/>
    <col min="4356" max="4361" width="15.7109375" style="31" customWidth="1"/>
    <col min="4362" max="4608" width="11.42578125" style="31"/>
    <col min="4609" max="4609" width="17.28515625" style="31" bestFit="1" customWidth="1"/>
    <col min="4610" max="4610" width="35.85546875" style="31" bestFit="1" customWidth="1"/>
    <col min="4611" max="4611" width="14.28515625" style="31" customWidth="1"/>
    <col min="4612" max="4617" width="15.7109375" style="31" customWidth="1"/>
    <col min="4618" max="4864" width="11.42578125" style="31"/>
    <col min="4865" max="4865" width="17.28515625" style="31" bestFit="1" customWidth="1"/>
    <col min="4866" max="4866" width="35.85546875" style="31" bestFit="1" customWidth="1"/>
    <col min="4867" max="4867" width="14.28515625" style="31" customWidth="1"/>
    <col min="4868" max="4873" width="15.7109375" style="31" customWidth="1"/>
    <col min="4874" max="5120" width="11.42578125" style="31"/>
    <col min="5121" max="5121" width="17.28515625" style="31" bestFit="1" customWidth="1"/>
    <col min="5122" max="5122" width="35.85546875" style="31" bestFit="1" customWidth="1"/>
    <col min="5123" max="5123" width="14.28515625" style="31" customWidth="1"/>
    <col min="5124" max="5129" width="15.7109375" style="31" customWidth="1"/>
    <col min="5130" max="5376" width="11.42578125" style="31"/>
    <col min="5377" max="5377" width="17.28515625" style="31" bestFit="1" customWidth="1"/>
    <col min="5378" max="5378" width="35.85546875" style="31" bestFit="1" customWidth="1"/>
    <col min="5379" max="5379" width="14.28515625" style="31" customWidth="1"/>
    <col min="5380" max="5385" width="15.7109375" style="31" customWidth="1"/>
    <col min="5386" max="5632" width="11.42578125" style="31"/>
    <col min="5633" max="5633" width="17.28515625" style="31" bestFit="1" customWidth="1"/>
    <col min="5634" max="5634" width="35.85546875" style="31" bestFit="1" customWidth="1"/>
    <col min="5635" max="5635" width="14.28515625" style="31" customWidth="1"/>
    <col min="5636" max="5641" width="15.7109375" style="31" customWidth="1"/>
    <col min="5642" max="5888" width="11.42578125" style="31"/>
    <col min="5889" max="5889" width="17.28515625" style="31" bestFit="1" customWidth="1"/>
    <col min="5890" max="5890" width="35.85546875" style="31" bestFit="1" customWidth="1"/>
    <col min="5891" max="5891" width="14.28515625" style="31" customWidth="1"/>
    <col min="5892" max="5897" width="15.7109375" style="31" customWidth="1"/>
    <col min="5898" max="6144" width="11.42578125" style="31"/>
    <col min="6145" max="6145" width="17.28515625" style="31" bestFit="1" customWidth="1"/>
    <col min="6146" max="6146" width="35.85546875" style="31" bestFit="1" customWidth="1"/>
    <col min="6147" max="6147" width="14.28515625" style="31" customWidth="1"/>
    <col min="6148" max="6153" width="15.7109375" style="31" customWidth="1"/>
    <col min="6154" max="6400" width="11.42578125" style="31"/>
    <col min="6401" max="6401" width="17.28515625" style="31" bestFit="1" customWidth="1"/>
    <col min="6402" max="6402" width="35.85546875" style="31" bestFit="1" customWidth="1"/>
    <col min="6403" max="6403" width="14.28515625" style="31" customWidth="1"/>
    <col min="6404" max="6409" width="15.7109375" style="31" customWidth="1"/>
    <col min="6410" max="6656" width="11.42578125" style="31"/>
    <col min="6657" max="6657" width="17.28515625" style="31" bestFit="1" customWidth="1"/>
    <col min="6658" max="6658" width="35.85546875" style="31" bestFit="1" customWidth="1"/>
    <col min="6659" max="6659" width="14.28515625" style="31" customWidth="1"/>
    <col min="6660" max="6665" width="15.7109375" style="31" customWidth="1"/>
    <col min="6666" max="6912" width="11.42578125" style="31"/>
    <col min="6913" max="6913" width="17.28515625" style="31" bestFit="1" customWidth="1"/>
    <col min="6914" max="6914" width="35.85546875" style="31" bestFit="1" customWidth="1"/>
    <col min="6915" max="6915" width="14.28515625" style="31" customWidth="1"/>
    <col min="6916" max="6921" width="15.7109375" style="31" customWidth="1"/>
    <col min="6922" max="7168" width="11.42578125" style="31"/>
    <col min="7169" max="7169" width="17.28515625" style="31" bestFit="1" customWidth="1"/>
    <col min="7170" max="7170" width="35.85546875" style="31" bestFit="1" customWidth="1"/>
    <col min="7171" max="7171" width="14.28515625" style="31" customWidth="1"/>
    <col min="7172" max="7177" width="15.7109375" style="31" customWidth="1"/>
    <col min="7178" max="7424" width="11.42578125" style="31"/>
    <col min="7425" max="7425" width="17.28515625" style="31" bestFit="1" customWidth="1"/>
    <col min="7426" max="7426" width="35.85546875" style="31" bestFit="1" customWidth="1"/>
    <col min="7427" max="7427" width="14.28515625" style="31" customWidth="1"/>
    <col min="7428" max="7433" width="15.7109375" style="31" customWidth="1"/>
    <col min="7434" max="7680" width="11.42578125" style="31"/>
    <col min="7681" max="7681" width="17.28515625" style="31" bestFit="1" customWidth="1"/>
    <col min="7682" max="7682" width="35.85546875" style="31" bestFit="1" customWidth="1"/>
    <col min="7683" max="7683" width="14.28515625" style="31" customWidth="1"/>
    <col min="7684" max="7689" width="15.7109375" style="31" customWidth="1"/>
    <col min="7690" max="7936" width="11.42578125" style="31"/>
    <col min="7937" max="7937" width="17.28515625" style="31" bestFit="1" customWidth="1"/>
    <col min="7938" max="7938" width="35.85546875" style="31" bestFit="1" customWidth="1"/>
    <col min="7939" max="7939" width="14.28515625" style="31" customWidth="1"/>
    <col min="7940" max="7945" width="15.7109375" style="31" customWidth="1"/>
    <col min="7946" max="8192" width="11.42578125" style="31"/>
    <col min="8193" max="8193" width="17.28515625" style="31" bestFit="1" customWidth="1"/>
    <col min="8194" max="8194" width="35.85546875" style="31" bestFit="1" customWidth="1"/>
    <col min="8195" max="8195" width="14.28515625" style="31" customWidth="1"/>
    <col min="8196" max="8201" width="15.7109375" style="31" customWidth="1"/>
    <col min="8202" max="8448" width="11.42578125" style="31"/>
    <col min="8449" max="8449" width="17.28515625" style="31" bestFit="1" customWidth="1"/>
    <col min="8450" max="8450" width="35.85546875" style="31" bestFit="1" customWidth="1"/>
    <col min="8451" max="8451" width="14.28515625" style="31" customWidth="1"/>
    <col min="8452" max="8457" width="15.7109375" style="31" customWidth="1"/>
    <col min="8458" max="8704" width="11.42578125" style="31"/>
    <col min="8705" max="8705" width="17.28515625" style="31" bestFit="1" customWidth="1"/>
    <col min="8706" max="8706" width="35.85546875" style="31" bestFit="1" customWidth="1"/>
    <col min="8707" max="8707" width="14.28515625" style="31" customWidth="1"/>
    <col min="8708" max="8713" width="15.7109375" style="31" customWidth="1"/>
    <col min="8714" max="8960" width="11.42578125" style="31"/>
    <col min="8961" max="8961" width="17.28515625" style="31" bestFit="1" customWidth="1"/>
    <col min="8962" max="8962" width="35.85546875" style="31" bestFit="1" customWidth="1"/>
    <col min="8963" max="8963" width="14.28515625" style="31" customWidth="1"/>
    <col min="8964" max="8969" width="15.7109375" style="31" customWidth="1"/>
    <col min="8970" max="9216" width="11.42578125" style="31"/>
    <col min="9217" max="9217" width="17.28515625" style="31" bestFit="1" customWidth="1"/>
    <col min="9218" max="9218" width="35.85546875" style="31" bestFit="1" customWidth="1"/>
    <col min="9219" max="9219" width="14.28515625" style="31" customWidth="1"/>
    <col min="9220" max="9225" width="15.7109375" style="31" customWidth="1"/>
    <col min="9226" max="9472" width="11.42578125" style="31"/>
    <col min="9473" max="9473" width="17.28515625" style="31" bestFit="1" customWidth="1"/>
    <col min="9474" max="9474" width="35.85546875" style="31" bestFit="1" customWidth="1"/>
    <col min="9475" max="9475" width="14.28515625" style="31" customWidth="1"/>
    <col min="9476" max="9481" width="15.7109375" style="31" customWidth="1"/>
    <col min="9482" max="9728" width="11.42578125" style="31"/>
    <col min="9729" max="9729" width="17.28515625" style="31" bestFit="1" customWidth="1"/>
    <col min="9730" max="9730" width="35.85546875" style="31" bestFit="1" customWidth="1"/>
    <col min="9731" max="9731" width="14.28515625" style="31" customWidth="1"/>
    <col min="9732" max="9737" width="15.7109375" style="31" customWidth="1"/>
    <col min="9738" max="9984" width="11.42578125" style="31"/>
    <col min="9985" max="9985" width="17.28515625" style="31" bestFit="1" customWidth="1"/>
    <col min="9986" max="9986" width="35.85546875" style="31" bestFit="1" customWidth="1"/>
    <col min="9987" max="9987" width="14.28515625" style="31" customWidth="1"/>
    <col min="9988" max="9993" width="15.7109375" style="31" customWidth="1"/>
    <col min="9994" max="10240" width="11.42578125" style="31"/>
    <col min="10241" max="10241" width="17.28515625" style="31" bestFit="1" customWidth="1"/>
    <col min="10242" max="10242" width="35.85546875" style="31" bestFit="1" customWidth="1"/>
    <col min="10243" max="10243" width="14.28515625" style="31" customWidth="1"/>
    <col min="10244" max="10249" width="15.7109375" style="31" customWidth="1"/>
    <col min="10250" max="10496" width="11.42578125" style="31"/>
    <col min="10497" max="10497" width="17.28515625" style="31" bestFit="1" customWidth="1"/>
    <col min="10498" max="10498" width="35.85546875" style="31" bestFit="1" customWidth="1"/>
    <col min="10499" max="10499" width="14.28515625" style="31" customWidth="1"/>
    <col min="10500" max="10505" width="15.7109375" style="31" customWidth="1"/>
    <col min="10506" max="10752" width="11.42578125" style="31"/>
    <col min="10753" max="10753" width="17.28515625" style="31" bestFit="1" customWidth="1"/>
    <col min="10754" max="10754" width="35.85546875" style="31" bestFit="1" customWidth="1"/>
    <col min="10755" max="10755" width="14.28515625" style="31" customWidth="1"/>
    <col min="10756" max="10761" width="15.7109375" style="31" customWidth="1"/>
    <col min="10762" max="11008" width="11.42578125" style="31"/>
    <col min="11009" max="11009" width="17.28515625" style="31" bestFit="1" customWidth="1"/>
    <col min="11010" max="11010" width="35.85546875" style="31" bestFit="1" customWidth="1"/>
    <col min="11011" max="11011" width="14.28515625" style="31" customWidth="1"/>
    <col min="11012" max="11017" width="15.7109375" style="31" customWidth="1"/>
    <col min="11018" max="11264" width="11.42578125" style="31"/>
    <col min="11265" max="11265" width="17.28515625" style="31" bestFit="1" customWidth="1"/>
    <col min="11266" max="11266" width="35.85546875" style="31" bestFit="1" customWidth="1"/>
    <col min="11267" max="11267" width="14.28515625" style="31" customWidth="1"/>
    <col min="11268" max="11273" width="15.7109375" style="31" customWidth="1"/>
    <col min="11274" max="11520" width="11.42578125" style="31"/>
    <col min="11521" max="11521" width="17.28515625" style="31" bestFit="1" customWidth="1"/>
    <col min="11522" max="11522" width="35.85546875" style="31" bestFit="1" customWidth="1"/>
    <col min="11523" max="11523" width="14.28515625" style="31" customWidth="1"/>
    <col min="11524" max="11529" width="15.7109375" style="31" customWidth="1"/>
    <col min="11530" max="11776" width="11.42578125" style="31"/>
    <col min="11777" max="11777" width="17.28515625" style="31" bestFit="1" customWidth="1"/>
    <col min="11778" max="11778" width="35.85546875" style="31" bestFit="1" customWidth="1"/>
    <col min="11779" max="11779" width="14.28515625" style="31" customWidth="1"/>
    <col min="11780" max="11785" width="15.7109375" style="31" customWidth="1"/>
    <col min="11786" max="12032" width="11.42578125" style="31"/>
    <col min="12033" max="12033" width="17.28515625" style="31" bestFit="1" customWidth="1"/>
    <col min="12034" max="12034" width="35.85546875" style="31" bestFit="1" customWidth="1"/>
    <col min="12035" max="12035" width="14.28515625" style="31" customWidth="1"/>
    <col min="12036" max="12041" width="15.7109375" style="31" customWidth="1"/>
    <col min="12042" max="12288" width="11.42578125" style="31"/>
    <col min="12289" max="12289" width="17.28515625" style="31" bestFit="1" customWidth="1"/>
    <col min="12290" max="12290" width="35.85546875" style="31" bestFit="1" customWidth="1"/>
    <col min="12291" max="12291" width="14.28515625" style="31" customWidth="1"/>
    <col min="12292" max="12297" width="15.7109375" style="31" customWidth="1"/>
    <col min="12298" max="12544" width="11.42578125" style="31"/>
    <col min="12545" max="12545" width="17.28515625" style="31" bestFit="1" customWidth="1"/>
    <col min="12546" max="12546" width="35.85546875" style="31" bestFit="1" customWidth="1"/>
    <col min="12547" max="12547" width="14.28515625" style="31" customWidth="1"/>
    <col min="12548" max="12553" width="15.7109375" style="31" customWidth="1"/>
    <col min="12554" max="12800" width="11.42578125" style="31"/>
    <col min="12801" max="12801" width="17.28515625" style="31" bestFit="1" customWidth="1"/>
    <col min="12802" max="12802" width="35.85546875" style="31" bestFit="1" customWidth="1"/>
    <col min="12803" max="12803" width="14.28515625" style="31" customWidth="1"/>
    <col min="12804" max="12809" width="15.7109375" style="31" customWidth="1"/>
    <col min="12810" max="13056" width="11.42578125" style="31"/>
    <col min="13057" max="13057" width="17.28515625" style="31" bestFit="1" customWidth="1"/>
    <col min="13058" max="13058" width="35.85546875" style="31" bestFit="1" customWidth="1"/>
    <col min="13059" max="13059" width="14.28515625" style="31" customWidth="1"/>
    <col min="13060" max="13065" width="15.7109375" style="31" customWidth="1"/>
    <col min="13066" max="13312" width="11.42578125" style="31"/>
    <col min="13313" max="13313" width="17.28515625" style="31" bestFit="1" customWidth="1"/>
    <col min="13314" max="13314" width="35.85546875" style="31" bestFit="1" customWidth="1"/>
    <col min="13315" max="13315" width="14.28515625" style="31" customWidth="1"/>
    <col min="13316" max="13321" width="15.7109375" style="31" customWidth="1"/>
    <col min="13322" max="13568" width="11.42578125" style="31"/>
    <col min="13569" max="13569" width="17.28515625" style="31" bestFit="1" customWidth="1"/>
    <col min="13570" max="13570" width="35.85546875" style="31" bestFit="1" customWidth="1"/>
    <col min="13571" max="13571" width="14.28515625" style="31" customWidth="1"/>
    <col min="13572" max="13577" width="15.7109375" style="31" customWidth="1"/>
    <col min="13578" max="13824" width="11.42578125" style="31"/>
    <col min="13825" max="13825" width="17.28515625" style="31" bestFit="1" customWidth="1"/>
    <col min="13826" max="13826" width="35.85546875" style="31" bestFit="1" customWidth="1"/>
    <col min="13827" max="13827" width="14.28515625" style="31" customWidth="1"/>
    <col min="13828" max="13833" width="15.7109375" style="31" customWidth="1"/>
    <col min="13834" max="14080" width="11.42578125" style="31"/>
    <col min="14081" max="14081" width="17.28515625" style="31" bestFit="1" customWidth="1"/>
    <col min="14082" max="14082" width="35.85546875" style="31" bestFit="1" customWidth="1"/>
    <col min="14083" max="14083" width="14.28515625" style="31" customWidth="1"/>
    <col min="14084" max="14089" width="15.7109375" style="31" customWidth="1"/>
    <col min="14090" max="14336" width="11.42578125" style="31"/>
    <col min="14337" max="14337" width="17.28515625" style="31" bestFit="1" customWidth="1"/>
    <col min="14338" max="14338" width="35.85546875" style="31" bestFit="1" customWidth="1"/>
    <col min="14339" max="14339" width="14.28515625" style="31" customWidth="1"/>
    <col min="14340" max="14345" width="15.7109375" style="31" customWidth="1"/>
    <col min="14346" max="14592" width="11.42578125" style="31"/>
    <col min="14593" max="14593" width="17.28515625" style="31" bestFit="1" customWidth="1"/>
    <col min="14594" max="14594" width="35.85546875" style="31" bestFit="1" customWidth="1"/>
    <col min="14595" max="14595" width="14.28515625" style="31" customWidth="1"/>
    <col min="14596" max="14601" width="15.7109375" style="31" customWidth="1"/>
    <col min="14602" max="14848" width="11.42578125" style="31"/>
    <col min="14849" max="14849" width="17.28515625" style="31" bestFit="1" customWidth="1"/>
    <col min="14850" max="14850" width="35.85546875" style="31" bestFit="1" customWidth="1"/>
    <col min="14851" max="14851" width="14.28515625" style="31" customWidth="1"/>
    <col min="14852" max="14857" width="15.7109375" style="31" customWidth="1"/>
    <col min="14858" max="15104" width="11.42578125" style="31"/>
    <col min="15105" max="15105" width="17.28515625" style="31" bestFit="1" customWidth="1"/>
    <col min="15106" max="15106" width="35.85546875" style="31" bestFit="1" customWidth="1"/>
    <col min="15107" max="15107" width="14.28515625" style="31" customWidth="1"/>
    <col min="15108" max="15113" width="15.7109375" style="31" customWidth="1"/>
    <col min="15114" max="15360" width="11.42578125" style="31"/>
    <col min="15361" max="15361" width="17.28515625" style="31" bestFit="1" customWidth="1"/>
    <col min="15362" max="15362" width="35.85546875" style="31" bestFit="1" customWidth="1"/>
    <col min="15363" max="15363" width="14.28515625" style="31" customWidth="1"/>
    <col min="15364" max="15369" width="15.7109375" style="31" customWidth="1"/>
    <col min="15370" max="15616" width="11.42578125" style="31"/>
    <col min="15617" max="15617" width="17.28515625" style="31" bestFit="1" customWidth="1"/>
    <col min="15618" max="15618" width="35.85546875" style="31" bestFit="1" customWidth="1"/>
    <col min="15619" max="15619" width="14.28515625" style="31" customWidth="1"/>
    <col min="15620" max="15625" width="15.7109375" style="31" customWidth="1"/>
    <col min="15626" max="15872" width="11.42578125" style="31"/>
    <col min="15873" max="15873" width="17.28515625" style="31" bestFit="1" customWidth="1"/>
    <col min="15874" max="15874" width="35.85546875" style="31" bestFit="1" customWidth="1"/>
    <col min="15875" max="15875" width="14.28515625" style="31" customWidth="1"/>
    <col min="15876" max="15881" width="15.7109375" style="31" customWidth="1"/>
    <col min="15882" max="16128" width="11.42578125" style="31"/>
    <col min="16129" max="16129" width="17.28515625" style="31" bestFit="1" customWidth="1"/>
    <col min="16130" max="16130" width="35.85546875" style="31" bestFit="1" customWidth="1"/>
    <col min="16131" max="16131" width="14.28515625" style="31" customWidth="1"/>
    <col min="16132" max="16137" width="15.7109375" style="31" customWidth="1"/>
    <col min="16138" max="16384" width="11.42578125" style="31"/>
  </cols>
  <sheetData>
    <row r="1" spans="1:19" ht="11.45" customHeight="1" x14ac:dyDescent="0.25">
      <c r="A1" s="119" t="s">
        <v>362</v>
      </c>
      <c r="B1" s="119"/>
      <c r="C1" s="119"/>
      <c r="D1" s="119"/>
      <c r="E1" s="119"/>
      <c r="F1" s="119"/>
      <c r="G1" s="119"/>
      <c r="H1" s="119"/>
      <c r="I1" s="119"/>
    </row>
    <row r="2" spans="1:19" ht="11.45" customHeight="1" x14ac:dyDescent="0.25">
      <c r="A2" s="119" t="s">
        <v>240</v>
      </c>
      <c r="B2" s="119"/>
      <c r="C2" s="119"/>
      <c r="D2" s="119"/>
      <c r="E2" s="119"/>
      <c r="F2" s="119"/>
      <c r="G2" s="119"/>
      <c r="H2" s="119"/>
      <c r="I2" s="119"/>
    </row>
    <row r="3" spans="1:19" ht="11.45" customHeight="1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9"/>
    </row>
    <row r="4" spans="1:19" ht="11.45" customHeight="1" x14ac:dyDescent="0.25">
      <c r="A4" s="119" t="s">
        <v>374</v>
      </c>
      <c r="B4" s="119"/>
      <c r="C4" s="119"/>
      <c r="D4" s="119"/>
      <c r="E4" s="119"/>
      <c r="F4" s="119"/>
      <c r="G4" s="119"/>
      <c r="H4" s="119"/>
      <c r="I4" s="119"/>
    </row>
    <row r="5" spans="1:19" ht="11.45" customHeight="1" x14ac:dyDescent="0.25">
      <c r="A5" s="119" t="s">
        <v>241</v>
      </c>
      <c r="B5" s="119"/>
      <c r="C5" s="119"/>
      <c r="D5" s="119"/>
      <c r="E5" s="119"/>
      <c r="F5" s="119"/>
      <c r="G5" s="119"/>
      <c r="H5" s="119"/>
      <c r="I5" s="119"/>
    </row>
    <row r="6" spans="1:19" ht="11.45" customHeight="1" x14ac:dyDescent="0.25">
      <c r="A6" s="62"/>
      <c r="B6" s="63"/>
      <c r="C6" s="64"/>
      <c r="D6" s="64"/>
      <c r="E6" s="64"/>
      <c r="F6" s="64"/>
      <c r="G6" s="64"/>
      <c r="H6" s="64"/>
      <c r="I6" s="64"/>
    </row>
    <row r="7" spans="1:19" ht="13.5" customHeight="1" x14ac:dyDescent="0.25">
      <c r="A7" s="123" t="s">
        <v>243</v>
      </c>
      <c r="B7" s="123" t="s">
        <v>244</v>
      </c>
      <c r="C7" s="120" t="s">
        <v>6</v>
      </c>
      <c r="D7" s="120" t="s">
        <v>340</v>
      </c>
      <c r="E7" s="120" t="s">
        <v>341</v>
      </c>
      <c r="F7" s="120" t="s">
        <v>301</v>
      </c>
      <c r="G7" s="120" t="s">
        <v>294</v>
      </c>
      <c r="H7" s="120" t="s">
        <v>376</v>
      </c>
      <c r="I7" s="120" t="s">
        <v>255</v>
      </c>
    </row>
    <row r="8" spans="1:19" ht="13.5" customHeight="1" x14ac:dyDescent="0.25">
      <c r="A8" s="123"/>
      <c r="B8" s="123"/>
      <c r="C8" s="121"/>
      <c r="D8" s="121"/>
      <c r="E8" s="121"/>
      <c r="F8" s="121"/>
      <c r="G8" s="121"/>
      <c r="H8" s="121"/>
      <c r="I8" s="121"/>
    </row>
    <row r="9" spans="1:19" ht="11.45" customHeight="1" x14ac:dyDescent="0.25">
      <c r="A9" s="123"/>
      <c r="B9" s="123"/>
      <c r="C9" s="122"/>
      <c r="D9" s="122" t="s">
        <v>3</v>
      </c>
      <c r="E9" s="122" t="s">
        <v>251</v>
      </c>
      <c r="F9" s="122"/>
      <c r="G9" s="122" t="s">
        <v>3</v>
      </c>
      <c r="H9" s="122"/>
      <c r="I9" s="122" t="s">
        <v>3</v>
      </c>
    </row>
    <row r="10" spans="1:19" s="24" customFormat="1" ht="11.45" customHeight="1" x14ac:dyDescent="0.2">
      <c r="A10" s="141"/>
      <c r="B10" s="142"/>
      <c r="C10" s="143"/>
      <c r="D10" s="143"/>
      <c r="E10" s="143"/>
      <c r="F10" s="143"/>
      <c r="G10" s="143"/>
      <c r="H10" s="143"/>
      <c r="I10" s="143"/>
    </row>
    <row r="11" spans="1:19" s="23" customFormat="1" ht="11.45" customHeight="1" x14ac:dyDescent="0.2">
      <c r="A11" s="118" t="s">
        <v>255</v>
      </c>
      <c r="B11" s="118"/>
      <c r="C11" s="38">
        <f t="shared" ref="C11:G11" si="0">+C13+C31</f>
        <v>10182296772</v>
      </c>
      <c r="D11" s="38">
        <f t="shared" si="0"/>
        <v>0</v>
      </c>
      <c r="E11" s="38">
        <f t="shared" si="0"/>
        <v>-207207020</v>
      </c>
      <c r="F11" s="38">
        <f t="shared" si="0"/>
        <v>9975089752</v>
      </c>
      <c r="G11" s="38">
        <f t="shared" si="0"/>
        <v>3480604220.408</v>
      </c>
      <c r="H11" s="38">
        <f>+H13+H31</f>
        <v>3146329142.1900001</v>
      </c>
      <c r="I11" s="38">
        <f>+I13+I31</f>
        <v>6626933362.5979996</v>
      </c>
      <c r="Q11" s="97"/>
    </row>
    <row r="12" spans="1:19" s="23" customFormat="1" ht="11.45" customHeight="1" x14ac:dyDescent="0.2">
      <c r="A12" s="2"/>
      <c r="B12" s="1"/>
      <c r="C12" s="39"/>
      <c r="D12" s="39"/>
      <c r="E12" s="39"/>
      <c r="F12" s="39"/>
      <c r="G12" s="39"/>
      <c r="H12" s="39"/>
      <c r="I12" s="39"/>
      <c r="Q12" s="97"/>
    </row>
    <row r="13" spans="1:19" s="23" customFormat="1" ht="11.45" customHeight="1" thickBot="1" x14ac:dyDescent="0.25">
      <c r="A13" s="40" t="s">
        <v>256</v>
      </c>
      <c r="B13" s="41" t="s">
        <v>257</v>
      </c>
      <c r="C13" s="42">
        <f t="shared" ref="C13:H13" si="1">+C15+C24</f>
        <v>8839862125</v>
      </c>
      <c r="D13" s="42">
        <f t="shared" si="1"/>
        <v>0</v>
      </c>
      <c r="E13" s="42">
        <f t="shared" si="1"/>
        <v>-900000000</v>
      </c>
      <c r="F13" s="42">
        <f t="shared" si="1"/>
        <v>7939862125</v>
      </c>
      <c r="G13" s="42">
        <f t="shared" si="1"/>
        <v>2072869573.408</v>
      </c>
      <c r="H13" s="42">
        <f t="shared" si="1"/>
        <v>2518836162.1900001</v>
      </c>
      <c r="I13" s="42">
        <f>+I15+I24</f>
        <v>4591705735.5979996</v>
      </c>
      <c r="Q13" s="97"/>
    </row>
    <row r="14" spans="1:19" s="23" customFormat="1" ht="11.45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9" s="23" customFormat="1" ht="11.45" customHeight="1" x14ac:dyDescent="0.2">
      <c r="A15" s="43" t="s">
        <v>258</v>
      </c>
      <c r="B15" s="33" t="s">
        <v>259</v>
      </c>
      <c r="C15" s="44">
        <f>+C16+C18+C20</f>
        <v>483785000</v>
      </c>
      <c r="D15" s="44">
        <f>+D16+D18+D20</f>
        <v>0</v>
      </c>
      <c r="E15" s="44">
        <f>+E16+E18+E20</f>
        <v>-200000000</v>
      </c>
      <c r="F15" s="44">
        <f>+F16+F18+F20</f>
        <v>283785000</v>
      </c>
      <c r="G15" s="44">
        <f>+G16</f>
        <v>23883073.588000003</v>
      </c>
      <c r="H15" s="44">
        <f>+H16+H20</f>
        <v>145362828.14000002</v>
      </c>
      <c r="I15" s="44">
        <f t="shared" ref="I15:I20" si="2">+G15+H15</f>
        <v>169245901.72800002</v>
      </c>
      <c r="S15" s="97" t="s">
        <v>3</v>
      </c>
    </row>
    <row r="16" spans="1:19" s="23" customFormat="1" ht="11.45" customHeight="1" x14ac:dyDescent="0.2">
      <c r="A16" s="45" t="s">
        <v>260</v>
      </c>
      <c r="B16" s="1" t="s">
        <v>261</v>
      </c>
      <c r="C16" s="39">
        <f>+C17</f>
        <v>483785000</v>
      </c>
      <c r="D16" s="39">
        <f>+D17</f>
        <v>0</v>
      </c>
      <c r="E16" s="39">
        <f>+E17</f>
        <v>-200000000</v>
      </c>
      <c r="F16" s="39">
        <f>+F17</f>
        <v>283785000</v>
      </c>
      <c r="G16" s="39">
        <f>+G17+G22</f>
        <v>23883073.588000003</v>
      </c>
      <c r="H16" s="39">
        <f>+H17</f>
        <v>145352087.96000001</v>
      </c>
      <c r="I16" s="39">
        <f t="shared" si="2"/>
        <v>169235161.54800001</v>
      </c>
      <c r="S16" s="97" t="s">
        <v>3</v>
      </c>
    </row>
    <row r="17" spans="1:15" s="23" customFormat="1" ht="10.5" customHeight="1" x14ac:dyDescent="0.2">
      <c r="A17" s="45" t="s">
        <v>262</v>
      </c>
      <c r="B17" s="1" t="s">
        <v>263</v>
      </c>
      <c r="C17" s="39">
        <f>+'PRO-1'!C18+'PRO-2'!C18+'PRO-3'!C18+'PRO-4'!C18</f>
        <v>483785000</v>
      </c>
      <c r="D17" s="39">
        <f>+'PRO-1'!D18+'PRO-2'!D18+'PRO-3'!D18+'PRO-4'!D18</f>
        <v>0</v>
      </c>
      <c r="E17" s="39">
        <v>-200000000</v>
      </c>
      <c r="F17" s="39">
        <f>+'PRO-1'!F18+'PRO-2'!F18+'PRO-3'!F18+'PRO-4'!F18</f>
        <v>283785000</v>
      </c>
      <c r="G17" s="39">
        <f>+'PRO-1'!G18+'PRO-2'!G18+'PRO-3'!G18+'PRO-4'!G18</f>
        <v>23867267.920000002</v>
      </c>
      <c r="H17" s="39">
        <f>+'PRO-1'!H18+'PRO-2'!H18+'PRO-3'!H18+'PRO-4'!H18</f>
        <v>145352087.96000001</v>
      </c>
      <c r="I17" s="39">
        <f>+'PRO-1'!I18+'PRO-2'!I18+'PRO-3'!I18+'PRO-4'!I18</f>
        <v>169219355.88</v>
      </c>
    </row>
    <row r="18" spans="1:15" s="23" customFormat="1" ht="11.45" hidden="1" customHeight="1" x14ac:dyDescent="0.2">
      <c r="A18" s="45" t="s">
        <v>264</v>
      </c>
      <c r="B18" s="1" t="s">
        <v>265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5" s="23" customFormat="1" ht="11.45" hidden="1" customHeight="1" x14ac:dyDescent="0.2">
      <c r="A19" s="45" t="s">
        <v>266</v>
      </c>
      <c r="B19" s="1" t="s">
        <v>267</v>
      </c>
      <c r="C19" s="39">
        <f>+'PRO-1'!C20+'PRO-2'!C20+'PRO-3'!C20+'PRO-4'!C20</f>
        <v>0</v>
      </c>
      <c r="D19" s="39">
        <f>+'PRO-1'!D20+'PRO-2'!D20+'PRO-3'!D20+'PRO-4'!D20</f>
        <v>0</v>
      </c>
      <c r="E19" s="39">
        <f>+'PRO-1'!E20+'PRO-2'!E20+'PRO-3'!E20+'PRO-4'!E20</f>
        <v>0</v>
      </c>
      <c r="F19" s="39">
        <f>+'PRO-1'!F20+'PRO-2'!F20+'PRO-3'!F20+'PRO-4'!F20</f>
        <v>0</v>
      </c>
      <c r="G19" s="39">
        <f>+'PRO-1'!G20+'PRO-2'!G20+'PRO-3'!G20+'PRO-4'!G20</f>
        <v>0</v>
      </c>
      <c r="H19" s="39">
        <f>+'PRO-1'!H20+'PRO-2'!H20+'PRO-3'!H20+'PRO-4'!H20</f>
        <v>0</v>
      </c>
      <c r="I19" s="39">
        <f>+'PRO-1'!I20+'PRO-2'!I20+'PRO-3'!I20+'PRO-4'!I20</f>
        <v>0</v>
      </c>
    </row>
    <row r="20" spans="1:15" s="23" customFormat="1" ht="11.25" x14ac:dyDescent="0.2">
      <c r="A20" s="45" t="s">
        <v>268</v>
      </c>
      <c r="B20" s="1" t="s">
        <v>269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100">
        <f>+G22</f>
        <v>15805.668</v>
      </c>
      <c r="H20" s="100">
        <f>+H21+H22</f>
        <v>10740.18</v>
      </c>
      <c r="I20" s="100">
        <f t="shared" si="2"/>
        <v>26545.847999999998</v>
      </c>
    </row>
    <row r="21" spans="1:15" s="23" customFormat="1" ht="11.25" hidden="1" x14ac:dyDescent="0.2">
      <c r="A21" s="45" t="s">
        <v>270</v>
      </c>
      <c r="B21" s="1" t="s">
        <v>271</v>
      </c>
      <c r="C21" s="39">
        <f>+'PRO-1'!C22+'PRO-2'!C22+'PRO-3'!C22+'PRO-4'!C22</f>
        <v>0</v>
      </c>
      <c r="D21" s="39">
        <f>+'PRO-1'!D22+'PRO-2'!D22+'PRO-3'!D22+'PRO-4'!D22</f>
        <v>0</v>
      </c>
      <c r="E21" s="39">
        <f>+'PRO-1'!E22+'PRO-2'!E22+'PRO-3'!E22+'PRO-4'!E22</f>
        <v>0</v>
      </c>
      <c r="F21" s="39">
        <f>+'PRO-1'!F22+'PRO-2'!F22+'PRO-3'!F22+'PRO-4'!F22</f>
        <v>0</v>
      </c>
      <c r="G21" s="39">
        <f>+'PRO-1'!G22+'PRO-2'!G22+'PRO-3'!G22+'PRO-4'!G22</f>
        <v>0</v>
      </c>
      <c r="H21" s="39">
        <f>+'PRO-1'!H22+'PRO-2'!H22+'PRO-3'!H22+'PRO-4'!H22</f>
        <v>0</v>
      </c>
      <c r="I21" s="39">
        <f>+'PRO-1'!I22+'PRO-2'!I22+'PRO-3'!I22+'PRO-4'!I22</f>
        <v>0</v>
      </c>
    </row>
    <row r="22" spans="1:15" s="23" customFormat="1" ht="11.25" x14ac:dyDescent="0.2">
      <c r="A22" s="45" t="s">
        <v>272</v>
      </c>
      <c r="B22" s="1" t="s">
        <v>273</v>
      </c>
      <c r="C22" s="39">
        <f>+'PRO-1'!C23+'PRO-2'!C23+'PRO-3'!C23+'PRO-4'!C23</f>
        <v>0</v>
      </c>
      <c r="D22" s="39">
        <f>+'PRO-1'!D23+'PRO-2'!D23+'PRO-3'!D23+'PRO-4'!D23</f>
        <v>0</v>
      </c>
      <c r="E22" s="39">
        <f>+'PRO-1'!E23+'PRO-2'!E23+'PRO-3'!E23+'PRO-4'!E23</f>
        <v>0</v>
      </c>
      <c r="F22" s="39">
        <f>+'PRO-1'!F23+'PRO-2'!F23+'PRO-3'!F23+'PRO-4'!F23</f>
        <v>0</v>
      </c>
      <c r="G22" s="39">
        <f>+'PRO-1'!G23+'PRO-2'!G23+'PRO-3'!G23+'PRO-4'!G23</f>
        <v>15805.668</v>
      </c>
      <c r="H22" s="39">
        <f>+'PRO-1'!H23</f>
        <v>10740.18</v>
      </c>
      <c r="I22" s="39">
        <f>+'PRO-1'!I23+'PRO-2'!I23+'PRO-3'!I23+'PRO-4'!I23</f>
        <v>26545.847999999998</v>
      </c>
    </row>
    <row r="23" spans="1:15" s="23" customFormat="1" ht="11.45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s="23" customFormat="1" ht="11.45" customHeight="1" x14ac:dyDescent="0.2">
      <c r="A24" s="46" t="s">
        <v>274</v>
      </c>
      <c r="B24" s="33" t="s">
        <v>275</v>
      </c>
      <c r="C24" s="44">
        <f>+C25</f>
        <v>8356077125</v>
      </c>
      <c r="D24" s="44">
        <f>+D25</f>
        <v>0</v>
      </c>
      <c r="E24" s="44">
        <f>+E27</f>
        <v>-700000000</v>
      </c>
      <c r="F24" s="44">
        <f>+F25</f>
        <v>7656077125</v>
      </c>
      <c r="G24" s="44">
        <f>+G25+G29</f>
        <v>2048986499.8199999</v>
      </c>
      <c r="H24" s="44">
        <f>+H25+H29</f>
        <v>2373473334.0500002</v>
      </c>
      <c r="I24" s="44">
        <f>+I25+I29</f>
        <v>4422459833.8699999</v>
      </c>
    </row>
    <row r="25" spans="1:15" s="23" customFormat="1" ht="11.45" customHeight="1" x14ac:dyDescent="0.2">
      <c r="A25" s="45" t="s">
        <v>276</v>
      </c>
      <c r="B25" s="1" t="s">
        <v>277</v>
      </c>
      <c r="C25" s="39">
        <f>SUM(C26:C29)</f>
        <v>8356077125</v>
      </c>
      <c r="D25" s="39">
        <f>SUM(D26:D29)</f>
        <v>0</v>
      </c>
      <c r="E25" s="39">
        <v>0</v>
      </c>
      <c r="F25" s="39">
        <f>SUM(F26:F29)</f>
        <v>7656077125</v>
      </c>
      <c r="G25" s="39">
        <f>+G26+G28</f>
        <v>2036629956</v>
      </c>
      <c r="H25" s="39">
        <f>+H26+H27+H28</f>
        <v>2348500486</v>
      </c>
      <c r="I25" s="39">
        <f>+I26+I27+I28</f>
        <v>4385130442</v>
      </c>
    </row>
    <row r="26" spans="1:15" s="23" customFormat="1" ht="11.45" customHeight="1" x14ac:dyDescent="0.2">
      <c r="A26" s="45" t="s">
        <v>278</v>
      </c>
      <c r="B26" s="1" t="s">
        <v>292</v>
      </c>
      <c r="C26" s="39">
        <f>+'PRO-1'!C27+'PRO-2'!C27+'PRO-3'!C27+'PRO-4'!C27</f>
        <v>3628000000</v>
      </c>
      <c r="D26" s="39">
        <f>+'PRO-1'!D27+'PRO-2'!D27+'PRO-3'!D27+'PRO-4'!D27</f>
        <v>0</v>
      </c>
      <c r="E26" s="39">
        <f>+'PRO-1'!E27+'PRO-2'!E27+'PRO-3'!E27+'PRO-4'!E27</f>
        <v>0</v>
      </c>
      <c r="F26" s="39">
        <f>+'PRO-1'!F27+'PRO-2'!F27+'PRO-3'!F27+'PRO-4'!F27</f>
        <v>3628000000</v>
      </c>
      <c r="G26" s="39">
        <f>+'PRO-1'!G27+'PRO-2'!G27+'PRO-3'!G27+'PRO-4'!G27</f>
        <v>907000000</v>
      </c>
      <c r="H26" s="39">
        <f>+'PRO-1'!H27+'PRO-2'!H27+'PRO-3'!H27+'PRO-4'!H27</f>
        <v>907000000</v>
      </c>
      <c r="I26" s="39">
        <f>+'PRO-1'!I27+'PRO-2'!I27+'PRO-3'!I27+'PRO-4'!I27</f>
        <v>1814000000</v>
      </c>
      <c r="J26" s="97">
        <f>+I26-C26</f>
        <v>-1814000000</v>
      </c>
      <c r="O26" s="97"/>
    </row>
    <row r="27" spans="1:15" s="23" customFormat="1" ht="11.25" x14ac:dyDescent="0.2">
      <c r="A27" s="45" t="s">
        <v>291</v>
      </c>
      <c r="B27" s="1" t="s">
        <v>290</v>
      </c>
      <c r="C27" s="39">
        <f>+'PRO-1'!C28+'PRO-2'!C28+'PRO-3'!C28+'PRO-4'!C28</f>
        <v>750000000</v>
      </c>
      <c r="D27" s="39">
        <f>+'PRO-1'!D28+'PRO-2'!D28+'PRO-3'!D28+'PRO-4'!D28</f>
        <v>0</v>
      </c>
      <c r="E27" s="39">
        <f>+'PRO-1'!E28+'PRO-2'!E28+'PRO-3'!E28+'PRO-4'!E28</f>
        <v>-700000000</v>
      </c>
      <c r="F27" s="39">
        <f>+'PRO-1'!F28+'PRO-2'!F28+'PRO-3'!F28+'PRO-4'!F28</f>
        <v>50000000</v>
      </c>
      <c r="G27" s="39">
        <f>+'PRO-1'!G28+'PRO-2'!G28+'PRO-3'!G28+'PRO-4'!G28</f>
        <v>0</v>
      </c>
      <c r="H27" s="39">
        <f>+'PRO-1'!H28+'PRO-2'!H28+'PRO-3'!H28+'PRO-4'!H28</f>
        <v>0</v>
      </c>
      <c r="I27" s="39">
        <f>+'PRO-1'!I28+'PRO-2'!I28+'PRO-3'!I28+'PRO-4'!I28</f>
        <v>0</v>
      </c>
    </row>
    <row r="28" spans="1:15" s="23" customFormat="1" ht="11.45" customHeight="1" x14ac:dyDescent="0.2">
      <c r="A28" s="45" t="s">
        <v>279</v>
      </c>
      <c r="B28" s="1" t="s">
        <v>280</v>
      </c>
      <c r="C28" s="39">
        <f>+'PRO-1'!C29+'PRO-2'!C29+'PRO-3'!C29+'PRO-4'!C29</f>
        <v>3868677125</v>
      </c>
      <c r="D28" s="39">
        <f>+'PRO-1'!D29+'PRO-2'!D29+'PRO-3'!D29+'PRO-4'!D29</f>
        <v>0</v>
      </c>
      <c r="E28" s="39">
        <f>+'PRO-1'!E29+'PRO-2'!E29+'PRO-3'!E29+'PRO-4'!E29</f>
        <v>0</v>
      </c>
      <c r="F28" s="39">
        <f>+'PRO-1'!F29+'PRO-2'!F29+'PRO-3'!F29+'PRO-4'!F29</f>
        <v>3868677125</v>
      </c>
      <c r="G28" s="39">
        <f>+'PRO-1'!G29+'PRO-2'!G29+'PRO-3'!G29+'PRO-4'!G29</f>
        <v>1129629956</v>
      </c>
      <c r="H28" s="39">
        <f>+'PRO-1'!H29+'PRO-2'!H29+'PRO-3'!H29+'PRO-4'!H29</f>
        <v>1441500486</v>
      </c>
      <c r="I28" s="39">
        <f>+G28+H28</f>
        <v>2571130442</v>
      </c>
      <c r="O28" s="97"/>
    </row>
    <row r="29" spans="1:15" s="23" customFormat="1" ht="11.25" x14ac:dyDescent="0.2">
      <c r="A29" s="45" t="s">
        <v>281</v>
      </c>
      <c r="B29" s="1" t="str">
        <f>+'PRO-3'!B30</f>
        <v>Transf corrientes Organismos Internacionales (BM)</v>
      </c>
      <c r="C29" s="39">
        <f>+'PRO-1'!C30+'PRO-2'!C30+'PRO-3'!C30+'PRO-4'!C30</f>
        <v>109400000</v>
      </c>
      <c r="D29" s="39">
        <f>+'PRO-1'!D30+'PRO-2'!D30+'PRO-3'!D30+'PRO-4'!D30</f>
        <v>0</v>
      </c>
      <c r="E29" s="39">
        <f>+'PRO-1'!E30+'PRO-2'!E30+'PRO-3'!E30+'PRO-4'!E30</f>
        <v>0</v>
      </c>
      <c r="F29" s="39">
        <f>+'PRO-1'!F30+'PRO-2'!F30+'PRO-3'!F30+'PRO-4'!F30</f>
        <v>109400000</v>
      </c>
      <c r="G29" s="39">
        <f>+'PRO-1'!G30+'PRO-2'!G30+'PRO-3'!G30+'PRO-4'!G30</f>
        <v>12356543.82</v>
      </c>
      <c r="H29" s="39">
        <f>+'PRO-1'!H30+'PRO-2'!H30+'PRO-3'!H30+'PRO-4'!H30</f>
        <v>24972848.050000001</v>
      </c>
      <c r="I29" s="39">
        <f>+G29+H29</f>
        <v>37329391.870000005</v>
      </c>
    </row>
    <row r="30" spans="1:15" s="23" customFormat="1" ht="11.45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s="23" customFormat="1" ht="11.45" customHeight="1" thickBot="1" x14ac:dyDescent="0.25">
      <c r="A31" s="47" t="s">
        <v>282</v>
      </c>
      <c r="B31" s="41" t="s">
        <v>283</v>
      </c>
      <c r="C31" s="42">
        <f t="shared" ref="C31:G31" si="3">+C33</f>
        <v>1342434647</v>
      </c>
      <c r="D31" s="42">
        <f t="shared" si="3"/>
        <v>0</v>
      </c>
      <c r="E31" s="42">
        <f t="shared" si="3"/>
        <v>692792980</v>
      </c>
      <c r="F31" s="42">
        <f t="shared" si="3"/>
        <v>2035227627</v>
      </c>
      <c r="G31" s="42">
        <f t="shared" si="3"/>
        <v>1407734647</v>
      </c>
      <c r="H31" s="42">
        <f>+H33</f>
        <v>627492980</v>
      </c>
      <c r="I31" s="42">
        <f>+I33</f>
        <v>2035227627</v>
      </c>
    </row>
    <row r="32" spans="1:15" s="23" customFormat="1" ht="11.45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9" s="23" customFormat="1" ht="11.45" customHeight="1" x14ac:dyDescent="0.2">
      <c r="A33" s="43" t="s">
        <v>284</v>
      </c>
      <c r="B33" s="33" t="s">
        <v>285</v>
      </c>
      <c r="C33" s="44">
        <f t="shared" ref="C33:G33" si="4">+C34+C35</f>
        <v>1342434647</v>
      </c>
      <c r="D33" s="44">
        <f t="shared" si="4"/>
        <v>0</v>
      </c>
      <c r="E33" s="44">
        <f t="shared" si="4"/>
        <v>692792980</v>
      </c>
      <c r="F33" s="44">
        <f>+F34+F35</f>
        <v>2035227627</v>
      </c>
      <c r="G33" s="44">
        <f t="shared" si="4"/>
        <v>1407734647</v>
      </c>
      <c r="H33" s="44">
        <f>+H34+H35</f>
        <v>627492980</v>
      </c>
      <c r="I33" s="44">
        <f>+I34+I35</f>
        <v>2035227627</v>
      </c>
    </row>
    <row r="34" spans="1:9" s="24" customFormat="1" ht="11.45" customHeight="1" x14ac:dyDescent="0.2">
      <c r="A34" s="98" t="s">
        <v>286</v>
      </c>
      <c r="B34" s="99" t="s">
        <v>287</v>
      </c>
      <c r="C34" s="100">
        <f>+'PRO-1'!C35+'PRO-2'!C35+'PRO-3'!C35+'PRO-4'!C35</f>
        <v>250758533</v>
      </c>
      <c r="D34" s="100">
        <f>+'PRO-1'!D35+'PRO-2'!D35+'PRO-3'!D35+'PRO-4'!D35</f>
        <v>0</v>
      </c>
      <c r="E34" s="100">
        <f>+'PRO-3'!E35</f>
        <v>220551775</v>
      </c>
      <c r="F34" s="100">
        <f>+C34+E34</f>
        <v>471310308</v>
      </c>
      <c r="G34" s="100">
        <f>+'PRO-1'!G35+'PRO-2'!G35+'PRO-3'!G35+'PRO-4'!G35</f>
        <v>316058533</v>
      </c>
      <c r="H34" s="100">
        <v>155251775</v>
      </c>
      <c r="I34" s="100">
        <f>+G34+H34</f>
        <v>471310308</v>
      </c>
    </row>
    <row r="35" spans="1:9" s="24" customFormat="1" ht="11.45" customHeight="1" x14ac:dyDescent="0.2">
      <c r="A35" s="98" t="s">
        <v>288</v>
      </c>
      <c r="B35" s="99" t="s">
        <v>289</v>
      </c>
      <c r="C35" s="100">
        <f>+'PRO-1'!C36+'PRO-2'!C36+'PRO-3'!C36+'PRO-4'!C36</f>
        <v>1091676114</v>
      </c>
      <c r="D35" s="100">
        <f>+'PRO-1'!D36+'PRO-2'!D36+'PRO-3'!D36+'PRO-4'!D36</f>
        <v>0</v>
      </c>
      <c r="E35" s="100">
        <f>+'PRO-3'!E36</f>
        <v>472241205</v>
      </c>
      <c r="F35" s="100">
        <f>+C35+E35</f>
        <v>1563917319</v>
      </c>
      <c r="G35" s="100">
        <f>+'PRO-1'!G36+'PRO-2'!G36+'PRO-3'!G36+'PRO-4'!G36</f>
        <v>1091676114</v>
      </c>
      <c r="H35" s="100">
        <v>472241205</v>
      </c>
      <c r="I35" s="100">
        <f>+G35+H35</f>
        <v>1563917319</v>
      </c>
    </row>
    <row r="36" spans="1:9" s="23" customFormat="1" ht="11.45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9" s="23" customFormat="1" ht="11.45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9" s="23" customFormat="1" ht="11.45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39" spans="1:9" ht="11.45" customHeight="1" x14ac:dyDescent="0.25">
      <c r="A39" s="67"/>
      <c r="B39" s="32"/>
      <c r="C39" s="32"/>
      <c r="D39" s="32"/>
      <c r="E39" s="32"/>
      <c r="F39" s="32"/>
      <c r="G39" s="32"/>
      <c r="H39" s="32"/>
      <c r="I39" s="32"/>
    </row>
    <row r="40" spans="1:9" ht="11.45" customHeight="1" x14ac:dyDescent="0.25">
      <c r="A40" s="67"/>
      <c r="B40" s="32"/>
      <c r="C40" s="32"/>
      <c r="D40" s="32"/>
      <c r="E40" s="32"/>
      <c r="F40" s="32"/>
      <c r="G40" s="32"/>
      <c r="H40" s="32"/>
      <c r="I40" s="32"/>
    </row>
    <row r="41" spans="1:9" ht="11.45" customHeight="1" x14ac:dyDescent="0.25">
      <c r="A41" s="67"/>
      <c r="B41" s="32"/>
      <c r="C41" s="32"/>
      <c r="D41" s="32"/>
      <c r="E41" s="32"/>
      <c r="F41" s="32"/>
      <c r="G41" s="32"/>
      <c r="H41" s="32"/>
      <c r="I41" s="32"/>
    </row>
    <row r="42" spans="1:9" ht="11.45" customHeight="1" x14ac:dyDescent="0.25">
      <c r="A42" s="67"/>
      <c r="B42" s="32"/>
      <c r="C42" s="32"/>
      <c r="D42" s="32"/>
      <c r="E42" s="32"/>
      <c r="F42" s="32"/>
      <c r="G42" s="32"/>
      <c r="H42" s="32"/>
      <c r="I42" s="32"/>
    </row>
    <row r="43" spans="1:9" ht="11.45" customHeight="1" x14ac:dyDescent="0.25">
      <c r="A43" s="67"/>
      <c r="B43" s="32"/>
      <c r="C43" s="32"/>
      <c r="D43" s="32"/>
      <c r="E43" s="32"/>
      <c r="F43" s="32"/>
      <c r="G43" s="32"/>
      <c r="H43" s="32"/>
      <c r="I43" s="32"/>
    </row>
    <row r="44" spans="1:9" ht="11.45" customHeight="1" x14ac:dyDescent="0.25">
      <c r="A44" s="67"/>
      <c r="B44" s="32"/>
      <c r="C44" s="32"/>
      <c r="D44" s="32"/>
      <c r="E44" s="32"/>
      <c r="F44" s="32"/>
      <c r="G44" s="32"/>
      <c r="H44" s="32"/>
      <c r="I44" s="32"/>
    </row>
    <row r="45" spans="1:9" ht="11.45" customHeight="1" x14ac:dyDescent="0.25">
      <c r="A45" s="67"/>
      <c r="B45" s="32"/>
      <c r="C45" s="32"/>
      <c r="D45" s="32"/>
      <c r="E45" s="32"/>
      <c r="F45" s="32"/>
      <c r="G45" s="32"/>
      <c r="H45" s="32"/>
      <c r="I45" s="32"/>
    </row>
    <row r="46" spans="1:9" ht="11.45" customHeight="1" x14ac:dyDescent="0.25">
      <c r="A46" s="67"/>
      <c r="B46" s="32"/>
      <c r="C46" s="32"/>
      <c r="D46" s="32"/>
      <c r="E46" s="32"/>
      <c r="F46" s="32"/>
      <c r="G46" s="32"/>
      <c r="H46" s="32"/>
      <c r="I46" s="32"/>
    </row>
    <row r="47" spans="1:9" ht="11.45" customHeight="1" x14ac:dyDescent="0.25">
      <c r="A47" s="67"/>
      <c r="B47" s="32"/>
      <c r="C47" s="32"/>
      <c r="D47" s="32"/>
      <c r="E47" s="32"/>
      <c r="F47" s="32"/>
      <c r="G47" s="32"/>
      <c r="H47" s="32"/>
      <c r="I47" s="32"/>
    </row>
    <row r="48" spans="1:9" ht="11.45" customHeight="1" x14ac:dyDescent="0.25">
      <c r="A48" s="67"/>
      <c r="B48" s="32"/>
      <c r="C48" s="32"/>
      <c r="D48" s="32"/>
      <c r="E48" s="32"/>
      <c r="F48" s="32"/>
      <c r="G48" s="32"/>
      <c r="H48" s="32"/>
      <c r="I48" s="32"/>
    </row>
    <row r="49" spans="1:9" ht="11.45" customHeight="1" x14ac:dyDescent="0.25">
      <c r="A49" s="67"/>
      <c r="B49" s="32"/>
      <c r="C49" s="32"/>
      <c r="D49" s="32"/>
      <c r="E49" s="32"/>
      <c r="F49" s="32"/>
      <c r="G49" s="32"/>
      <c r="H49" s="32"/>
      <c r="I49" s="32"/>
    </row>
    <row r="50" spans="1:9" ht="11.45" customHeight="1" x14ac:dyDescent="0.25">
      <c r="A50" s="67"/>
      <c r="B50" s="32"/>
      <c r="C50" s="32"/>
      <c r="D50" s="32"/>
      <c r="E50" s="32"/>
      <c r="F50" s="32"/>
      <c r="G50" s="32"/>
      <c r="H50" s="32"/>
      <c r="I50" s="32"/>
    </row>
    <row r="51" spans="1:9" ht="11.45" customHeight="1" x14ac:dyDescent="0.25">
      <c r="A51" s="67"/>
      <c r="B51" s="66"/>
      <c r="C51" s="66"/>
      <c r="D51" s="66"/>
      <c r="E51" s="66"/>
      <c r="F51" s="66"/>
      <c r="G51" s="66"/>
      <c r="H51" s="66"/>
      <c r="I51" s="66"/>
    </row>
    <row r="52" spans="1:9" ht="11.45" customHeight="1" x14ac:dyDescent="0.25">
      <c r="A52" s="67"/>
      <c r="B52" s="66"/>
      <c r="C52" s="66"/>
      <c r="D52" s="66"/>
      <c r="E52" s="66"/>
      <c r="F52" s="66"/>
      <c r="G52" s="66"/>
      <c r="H52" s="66"/>
      <c r="I52" s="66"/>
    </row>
    <row r="53" spans="1:9" ht="11.45" customHeight="1" x14ac:dyDescent="0.25">
      <c r="A53" s="67"/>
      <c r="B53" s="66"/>
      <c r="C53" s="66"/>
      <c r="D53" s="66"/>
      <c r="E53" s="66"/>
      <c r="F53" s="66"/>
      <c r="G53" s="66"/>
      <c r="H53" s="66"/>
      <c r="I53" s="66"/>
    </row>
    <row r="54" spans="1:9" ht="11.45" customHeight="1" x14ac:dyDescent="0.25">
      <c r="A54" s="67"/>
      <c r="B54" s="66"/>
      <c r="C54" s="66"/>
      <c r="D54" s="66"/>
      <c r="E54" s="66"/>
      <c r="F54" s="66"/>
      <c r="G54" s="66"/>
      <c r="H54" s="66"/>
      <c r="I54" s="66"/>
    </row>
    <row r="55" spans="1:9" ht="11.45" customHeight="1" x14ac:dyDescent="0.25">
      <c r="A55" s="67"/>
      <c r="B55" s="66"/>
      <c r="C55" s="66"/>
      <c r="D55" s="66"/>
      <c r="E55" s="66"/>
      <c r="F55" s="66"/>
      <c r="G55" s="66"/>
      <c r="H55" s="66"/>
      <c r="I55" s="66"/>
    </row>
    <row r="56" spans="1:9" ht="11.45" customHeight="1" x14ac:dyDescent="0.25">
      <c r="A56" s="67"/>
      <c r="B56" s="66"/>
      <c r="C56" s="66"/>
      <c r="D56" s="66"/>
      <c r="E56" s="66"/>
      <c r="F56" s="66"/>
      <c r="G56" s="66"/>
      <c r="H56" s="66"/>
      <c r="I56" s="66"/>
    </row>
    <row r="57" spans="1:9" ht="11.45" customHeight="1" x14ac:dyDescent="0.25">
      <c r="A57" s="67"/>
      <c r="B57" s="66"/>
      <c r="C57" s="66"/>
      <c r="D57" s="66"/>
      <c r="E57" s="66"/>
      <c r="F57" s="66"/>
      <c r="G57" s="66"/>
      <c r="H57" s="66"/>
      <c r="I57" s="66"/>
    </row>
    <row r="58" spans="1:9" ht="11.45" customHeight="1" x14ac:dyDescent="0.25">
      <c r="A58" s="67"/>
      <c r="B58" s="66"/>
      <c r="C58" s="66"/>
      <c r="D58" s="66"/>
      <c r="E58" s="66"/>
      <c r="F58" s="66"/>
      <c r="G58" s="66"/>
      <c r="H58" s="66"/>
      <c r="I58" s="66"/>
    </row>
    <row r="59" spans="1:9" ht="11.45" customHeight="1" x14ac:dyDescent="0.25">
      <c r="A59" s="67"/>
      <c r="B59" s="66"/>
      <c r="C59" s="66"/>
      <c r="D59" s="66"/>
      <c r="E59" s="66"/>
      <c r="F59" s="66"/>
      <c r="G59" s="66"/>
      <c r="H59" s="66"/>
      <c r="I59" s="66"/>
    </row>
    <row r="60" spans="1:9" ht="11.45" customHeight="1" x14ac:dyDescent="0.25">
      <c r="A60" s="67"/>
      <c r="B60" s="66"/>
      <c r="C60" s="66"/>
      <c r="D60" s="66"/>
      <c r="E60" s="66"/>
      <c r="F60" s="66"/>
      <c r="G60" s="66"/>
      <c r="H60" s="66"/>
      <c r="I60" s="66"/>
    </row>
    <row r="61" spans="1:9" ht="11.45" customHeight="1" x14ac:dyDescent="0.25">
      <c r="A61" s="67"/>
      <c r="B61" s="66"/>
      <c r="C61" s="66"/>
      <c r="D61" s="66"/>
      <c r="E61" s="66"/>
      <c r="F61" s="66"/>
      <c r="G61" s="66"/>
      <c r="H61" s="66"/>
      <c r="I61" s="66"/>
    </row>
    <row r="62" spans="1:9" ht="11.45" customHeight="1" x14ac:dyDescent="0.25">
      <c r="A62" s="67"/>
      <c r="B62" s="66"/>
      <c r="C62" s="66"/>
      <c r="D62" s="66"/>
      <c r="E62" s="66"/>
      <c r="F62" s="66"/>
      <c r="G62" s="66"/>
      <c r="H62" s="66"/>
      <c r="I62" s="66"/>
    </row>
    <row r="63" spans="1:9" ht="11.45" customHeight="1" x14ac:dyDescent="0.25">
      <c r="A63" s="67"/>
      <c r="B63" s="66"/>
      <c r="C63" s="66"/>
      <c r="D63" s="66"/>
      <c r="E63" s="66"/>
      <c r="F63" s="66"/>
      <c r="G63" s="66"/>
      <c r="H63" s="66"/>
      <c r="I63" s="66"/>
    </row>
    <row r="64" spans="1:9" ht="11.45" customHeight="1" x14ac:dyDescent="0.25">
      <c r="A64" s="67"/>
      <c r="B64" s="66"/>
      <c r="C64" s="66"/>
      <c r="D64" s="66"/>
      <c r="E64" s="66"/>
      <c r="F64" s="66"/>
      <c r="G64" s="66"/>
      <c r="H64" s="66"/>
      <c r="I64" s="66"/>
    </row>
    <row r="65" spans="1:9" ht="11.45" customHeight="1" x14ac:dyDescent="0.25">
      <c r="A65" s="67"/>
      <c r="B65" s="66"/>
      <c r="C65" s="66"/>
      <c r="D65" s="66"/>
      <c r="E65" s="66"/>
      <c r="F65" s="66"/>
      <c r="G65" s="66"/>
      <c r="H65" s="66"/>
      <c r="I65" s="66"/>
    </row>
    <row r="66" spans="1:9" ht="11.45" customHeight="1" x14ac:dyDescent="0.25">
      <c r="A66" s="67"/>
      <c r="B66" s="66"/>
      <c r="C66" s="66"/>
      <c r="D66" s="66"/>
      <c r="E66" s="66"/>
      <c r="F66" s="66"/>
      <c r="G66" s="66"/>
      <c r="H66" s="66"/>
      <c r="I66" s="66"/>
    </row>
    <row r="67" spans="1:9" ht="11.45" customHeight="1" x14ac:dyDescent="0.25">
      <c r="A67" s="67"/>
      <c r="B67" s="66"/>
      <c r="C67" s="66"/>
      <c r="D67" s="66"/>
      <c r="E67" s="66"/>
      <c r="F67" s="66"/>
      <c r="G67" s="66"/>
      <c r="H67" s="66"/>
      <c r="I67" s="66"/>
    </row>
    <row r="68" spans="1:9" ht="11.45" customHeight="1" x14ac:dyDescent="0.25">
      <c r="A68" s="67"/>
      <c r="B68" s="66"/>
      <c r="C68" s="66"/>
      <c r="D68" s="66"/>
      <c r="E68" s="66"/>
      <c r="F68" s="66"/>
      <c r="G68" s="66"/>
      <c r="H68" s="66"/>
      <c r="I68" s="66"/>
    </row>
    <row r="69" spans="1:9" ht="11.45" customHeight="1" x14ac:dyDescent="0.25">
      <c r="A69" s="67"/>
      <c r="B69" s="66"/>
      <c r="C69" s="66"/>
      <c r="D69" s="66"/>
      <c r="E69" s="66"/>
      <c r="F69" s="66"/>
      <c r="G69" s="66"/>
      <c r="H69" s="66"/>
      <c r="I69" s="66"/>
    </row>
    <row r="70" spans="1:9" ht="11.45" customHeight="1" x14ac:dyDescent="0.25">
      <c r="A70" s="67"/>
      <c r="B70" s="66"/>
      <c r="C70" s="66"/>
      <c r="D70" s="66"/>
      <c r="E70" s="66"/>
      <c r="F70" s="66"/>
      <c r="G70" s="66"/>
      <c r="H70" s="66"/>
      <c r="I70" s="66"/>
    </row>
    <row r="71" spans="1:9" ht="11.45" customHeight="1" x14ac:dyDescent="0.25">
      <c r="A71" s="67"/>
      <c r="B71" s="66"/>
      <c r="C71" s="66"/>
      <c r="D71" s="66"/>
      <c r="E71" s="66"/>
      <c r="F71" s="66"/>
      <c r="G71" s="66"/>
      <c r="H71" s="66"/>
      <c r="I71" s="66"/>
    </row>
    <row r="72" spans="1:9" ht="11.45" customHeight="1" x14ac:dyDescent="0.25">
      <c r="A72" s="67"/>
      <c r="B72" s="66"/>
      <c r="C72" s="66"/>
      <c r="D72" s="66"/>
      <c r="E72" s="66"/>
      <c r="F72" s="66"/>
      <c r="G72" s="66"/>
      <c r="H72" s="66"/>
      <c r="I72" s="66"/>
    </row>
    <row r="73" spans="1:9" ht="11.45" customHeight="1" x14ac:dyDescent="0.25">
      <c r="A73" s="67"/>
      <c r="B73" s="66"/>
      <c r="C73" s="66"/>
      <c r="D73" s="66"/>
      <c r="E73" s="66"/>
      <c r="F73" s="66"/>
      <c r="G73" s="66"/>
      <c r="H73" s="66"/>
      <c r="I73" s="66"/>
    </row>
    <row r="74" spans="1:9" ht="11.45" customHeight="1" x14ac:dyDescent="0.25">
      <c r="A74" s="67"/>
      <c r="B74" s="66"/>
      <c r="C74" s="66"/>
      <c r="D74" s="66"/>
      <c r="E74" s="66"/>
      <c r="F74" s="66"/>
      <c r="G74" s="66"/>
      <c r="H74" s="66"/>
      <c r="I74" s="66"/>
    </row>
    <row r="75" spans="1:9" ht="11.45" customHeight="1" x14ac:dyDescent="0.25">
      <c r="A75" s="67"/>
      <c r="B75" s="66"/>
      <c r="C75" s="66"/>
      <c r="D75" s="66"/>
      <c r="E75" s="66"/>
      <c r="F75" s="66"/>
      <c r="G75" s="66"/>
      <c r="H75" s="66"/>
      <c r="I75" s="66"/>
    </row>
    <row r="76" spans="1:9" ht="11.45" customHeight="1" x14ac:dyDescent="0.25">
      <c r="A76" s="67"/>
      <c r="B76" s="66"/>
      <c r="C76" s="66"/>
      <c r="D76" s="66"/>
      <c r="E76" s="66"/>
      <c r="F76" s="66"/>
      <c r="G76" s="66"/>
      <c r="H76" s="66"/>
      <c r="I76" s="66"/>
    </row>
    <row r="77" spans="1:9" ht="11.45" customHeight="1" x14ac:dyDescent="0.25">
      <c r="A77" s="67"/>
      <c r="B77" s="66"/>
      <c r="C77" s="66"/>
      <c r="D77" s="66"/>
      <c r="E77" s="66"/>
      <c r="F77" s="66"/>
      <c r="G77" s="66"/>
      <c r="H77" s="66"/>
      <c r="I77" s="66"/>
    </row>
    <row r="78" spans="1:9" ht="11.45" customHeight="1" x14ac:dyDescent="0.25">
      <c r="A78" s="67"/>
      <c r="B78" s="66"/>
      <c r="C78" s="66"/>
      <c r="D78" s="66"/>
      <c r="E78" s="66"/>
      <c r="F78" s="66"/>
      <c r="G78" s="66"/>
      <c r="H78" s="66"/>
      <c r="I78" s="66"/>
    </row>
    <row r="79" spans="1:9" ht="11.45" customHeight="1" x14ac:dyDescent="0.25">
      <c r="A79" s="67"/>
      <c r="B79" s="66"/>
      <c r="C79" s="66"/>
      <c r="D79" s="66"/>
      <c r="E79" s="66"/>
      <c r="F79" s="66"/>
      <c r="G79" s="66"/>
      <c r="H79" s="66"/>
      <c r="I79" s="66"/>
    </row>
    <row r="80" spans="1:9" ht="11.45" customHeight="1" x14ac:dyDescent="0.25">
      <c r="A80" s="67"/>
      <c r="B80" s="66"/>
      <c r="C80" s="66"/>
      <c r="D80" s="66"/>
      <c r="E80" s="66"/>
      <c r="F80" s="66"/>
      <c r="G80" s="66"/>
      <c r="H80" s="66"/>
      <c r="I80" s="66"/>
    </row>
    <row r="81" spans="1:9" ht="11.45" customHeight="1" x14ac:dyDescent="0.25">
      <c r="A81" s="67"/>
      <c r="B81" s="66"/>
      <c r="C81" s="66"/>
      <c r="D81" s="66"/>
      <c r="E81" s="66"/>
      <c r="F81" s="66"/>
      <c r="G81" s="66"/>
      <c r="H81" s="66"/>
      <c r="I81" s="66"/>
    </row>
    <row r="82" spans="1:9" ht="11.45" customHeight="1" x14ac:dyDescent="0.25">
      <c r="A82" s="67"/>
      <c r="B82" s="66"/>
      <c r="C82" s="66"/>
      <c r="D82" s="66"/>
      <c r="E82" s="66"/>
      <c r="F82" s="66"/>
      <c r="G82" s="66"/>
      <c r="H82" s="66"/>
      <c r="I82" s="66"/>
    </row>
    <row r="83" spans="1:9" ht="11.45" customHeight="1" x14ac:dyDescent="0.25">
      <c r="A83" s="67"/>
      <c r="B83" s="66"/>
      <c r="C83" s="66"/>
      <c r="D83" s="66"/>
      <c r="E83" s="66"/>
      <c r="F83" s="66"/>
      <c r="G83" s="66"/>
      <c r="H83" s="66"/>
      <c r="I83" s="66"/>
    </row>
    <row r="84" spans="1:9" ht="11.45" customHeight="1" x14ac:dyDescent="0.25">
      <c r="A84" s="67"/>
      <c r="B84" s="66"/>
      <c r="C84" s="66"/>
      <c r="D84" s="66"/>
      <c r="E84" s="66"/>
      <c r="F84" s="66"/>
      <c r="G84" s="66"/>
      <c r="H84" s="66"/>
      <c r="I84" s="66"/>
    </row>
    <row r="85" spans="1:9" ht="11.45" customHeight="1" x14ac:dyDescent="0.25">
      <c r="A85" s="67"/>
      <c r="B85" s="66"/>
      <c r="C85" s="66"/>
      <c r="D85" s="66"/>
      <c r="E85" s="66"/>
      <c r="F85" s="66"/>
      <c r="G85" s="66"/>
      <c r="H85" s="66"/>
      <c r="I85" s="66"/>
    </row>
    <row r="86" spans="1:9" ht="11.45" customHeight="1" x14ac:dyDescent="0.25">
      <c r="A86" s="67"/>
      <c r="B86" s="66"/>
      <c r="C86" s="66"/>
      <c r="D86" s="66"/>
      <c r="E86" s="66"/>
      <c r="F86" s="66"/>
      <c r="G86" s="66"/>
      <c r="H86" s="66"/>
      <c r="I86" s="66"/>
    </row>
    <row r="87" spans="1:9" ht="11.45" customHeight="1" x14ac:dyDescent="0.25">
      <c r="A87" s="67"/>
      <c r="B87" s="66"/>
      <c r="C87" s="66"/>
      <c r="D87" s="66"/>
      <c r="E87" s="66"/>
      <c r="F87" s="66"/>
      <c r="G87" s="66"/>
      <c r="H87" s="66"/>
      <c r="I87" s="66"/>
    </row>
    <row r="88" spans="1:9" ht="11.45" customHeight="1" x14ac:dyDescent="0.25">
      <c r="A88" s="67"/>
      <c r="B88" s="66"/>
      <c r="C88" s="66"/>
      <c r="D88" s="66"/>
      <c r="E88" s="66"/>
      <c r="F88" s="66"/>
      <c r="G88" s="66"/>
      <c r="H88" s="66"/>
      <c r="I88" s="66"/>
    </row>
    <row r="89" spans="1:9" ht="11.45" customHeight="1" x14ac:dyDescent="0.25">
      <c r="A89" s="67"/>
      <c r="B89" s="66"/>
      <c r="C89" s="66"/>
      <c r="D89" s="66"/>
      <c r="E89" s="66"/>
      <c r="F89" s="66"/>
      <c r="G89" s="66"/>
      <c r="H89" s="66"/>
      <c r="I89" s="66"/>
    </row>
    <row r="90" spans="1:9" ht="11.45" customHeight="1" x14ac:dyDescent="0.25">
      <c r="A90" s="67"/>
      <c r="B90" s="66"/>
      <c r="C90" s="66"/>
      <c r="D90" s="66"/>
      <c r="E90" s="66"/>
      <c r="F90" s="66"/>
      <c r="G90" s="66"/>
      <c r="H90" s="66"/>
      <c r="I90" s="66"/>
    </row>
    <row r="91" spans="1:9" ht="11.45" customHeight="1" x14ac:dyDescent="0.25">
      <c r="A91" s="67"/>
      <c r="B91" s="66"/>
      <c r="C91" s="66"/>
      <c r="D91" s="66"/>
      <c r="E91" s="66"/>
      <c r="F91" s="66"/>
      <c r="G91" s="66"/>
      <c r="H91" s="66"/>
      <c r="I91" s="66"/>
    </row>
    <row r="92" spans="1:9" ht="11.45" customHeight="1" x14ac:dyDescent="0.25">
      <c r="A92" s="67"/>
      <c r="B92" s="66"/>
      <c r="C92" s="66"/>
      <c r="D92" s="66"/>
      <c r="E92" s="66"/>
      <c r="F92" s="66"/>
      <c r="G92" s="66"/>
      <c r="H92" s="66"/>
      <c r="I92" s="66"/>
    </row>
    <row r="93" spans="1:9" ht="11.45" customHeight="1" x14ac:dyDescent="0.25">
      <c r="A93" s="67"/>
      <c r="B93" s="66"/>
      <c r="C93" s="66"/>
      <c r="D93" s="66"/>
      <c r="E93" s="66"/>
      <c r="F93" s="66"/>
      <c r="G93" s="66"/>
      <c r="H93" s="66"/>
      <c r="I93" s="66"/>
    </row>
    <row r="94" spans="1:9" ht="11.45" customHeight="1" x14ac:dyDescent="0.25">
      <c r="A94" s="67"/>
      <c r="B94" s="66"/>
      <c r="C94" s="66"/>
      <c r="D94" s="66"/>
      <c r="E94" s="66"/>
      <c r="F94" s="66"/>
      <c r="G94" s="66"/>
      <c r="H94" s="66"/>
      <c r="I94" s="66"/>
    </row>
    <row r="95" spans="1:9" ht="11.45" customHeight="1" x14ac:dyDescent="0.25">
      <c r="A95" s="67"/>
      <c r="B95" s="66"/>
      <c r="C95" s="66"/>
      <c r="D95" s="66"/>
      <c r="E95" s="66"/>
      <c r="F95" s="66"/>
      <c r="G95" s="66"/>
      <c r="H95" s="66"/>
      <c r="I95" s="66"/>
    </row>
    <row r="96" spans="1:9" ht="11.45" customHeight="1" x14ac:dyDescent="0.25">
      <c r="A96" s="67"/>
      <c r="B96" s="66"/>
      <c r="C96" s="66"/>
      <c r="D96" s="66"/>
      <c r="E96" s="66"/>
      <c r="F96" s="66"/>
      <c r="G96" s="66"/>
      <c r="H96" s="66"/>
      <c r="I96" s="66"/>
    </row>
    <row r="97" spans="1:9" ht="11.45" customHeight="1" x14ac:dyDescent="0.25">
      <c r="A97" s="67"/>
      <c r="B97" s="66"/>
      <c r="C97" s="66"/>
      <c r="D97" s="66"/>
      <c r="E97" s="66"/>
      <c r="F97" s="66"/>
      <c r="G97" s="66"/>
      <c r="H97" s="66"/>
      <c r="I97" s="66"/>
    </row>
    <row r="98" spans="1:9" ht="11.45" customHeight="1" x14ac:dyDescent="0.25">
      <c r="A98" s="67"/>
      <c r="B98" s="66"/>
      <c r="C98" s="66"/>
      <c r="D98" s="66"/>
      <c r="E98" s="66"/>
      <c r="F98" s="66"/>
      <c r="G98" s="66"/>
      <c r="H98" s="66"/>
      <c r="I98" s="66"/>
    </row>
    <row r="99" spans="1:9" ht="11.45" customHeight="1" x14ac:dyDescent="0.25">
      <c r="A99" s="67"/>
      <c r="B99" s="66"/>
      <c r="C99" s="66"/>
      <c r="D99" s="66"/>
      <c r="E99" s="66"/>
      <c r="F99" s="66"/>
      <c r="G99" s="66"/>
      <c r="H99" s="66"/>
      <c r="I99" s="66"/>
    </row>
    <row r="100" spans="1:9" ht="11.45" customHeight="1" x14ac:dyDescent="0.25">
      <c r="A100" s="67"/>
      <c r="B100" s="66"/>
      <c r="C100" s="66"/>
      <c r="D100" s="66"/>
      <c r="E100" s="66"/>
      <c r="F100" s="66"/>
      <c r="G100" s="66"/>
      <c r="H100" s="66"/>
      <c r="I100" s="66"/>
    </row>
    <row r="101" spans="1:9" ht="11.45" customHeight="1" x14ac:dyDescent="0.25">
      <c r="A101" s="67"/>
      <c r="B101" s="66"/>
      <c r="C101" s="66"/>
      <c r="D101" s="66"/>
      <c r="E101" s="66"/>
      <c r="F101" s="66"/>
      <c r="G101" s="66"/>
      <c r="H101" s="66"/>
      <c r="I101" s="66"/>
    </row>
    <row r="102" spans="1:9" ht="11.45" customHeight="1" x14ac:dyDescent="0.25">
      <c r="A102" s="67"/>
      <c r="B102" s="66"/>
      <c r="C102" s="66"/>
      <c r="D102" s="66"/>
      <c r="E102" s="66"/>
      <c r="F102" s="66"/>
      <c r="G102" s="66"/>
      <c r="H102" s="66"/>
      <c r="I102" s="66"/>
    </row>
    <row r="103" spans="1:9" ht="11.45" customHeight="1" x14ac:dyDescent="0.25">
      <c r="A103" s="67"/>
      <c r="B103" s="66"/>
      <c r="C103" s="66"/>
      <c r="D103" s="66"/>
      <c r="E103" s="66"/>
      <c r="F103" s="66"/>
      <c r="G103" s="66"/>
      <c r="H103" s="66"/>
      <c r="I103" s="66"/>
    </row>
    <row r="104" spans="1:9" ht="11.45" customHeight="1" x14ac:dyDescent="0.25">
      <c r="A104" s="67"/>
      <c r="B104" s="66"/>
      <c r="C104" s="66"/>
      <c r="D104" s="66"/>
      <c r="E104" s="66"/>
      <c r="F104" s="66"/>
      <c r="G104" s="66"/>
      <c r="H104" s="66"/>
      <c r="I104" s="66"/>
    </row>
    <row r="105" spans="1:9" ht="11.45" customHeight="1" x14ac:dyDescent="0.25">
      <c r="A105" s="67"/>
      <c r="B105" s="66"/>
      <c r="C105" s="66"/>
      <c r="D105" s="66"/>
      <c r="E105" s="66"/>
      <c r="F105" s="66"/>
      <c r="G105" s="66"/>
      <c r="H105" s="66"/>
      <c r="I105" s="66"/>
    </row>
    <row r="106" spans="1:9" ht="11.45" customHeight="1" x14ac:dyDescent="0.25">
      <c r="A106" s="67"/>
      <c r="B106" s="66"/>
      <c r="C106" s="66"/>
      <c r="D106" s="66"/>
      <c r="E106" s="66"/>
      <c r="F106" s="66"/>
      <c r="G106" s="66"/>
      <c r="H106" s="66"/>
      <c r="I106" s="66"/>
    </row>
    <row r="107" spans="1:9" ht="11.45" customHeight="1" x14ac:dyDescent="0.25">
      <c r="A107" s="67"/>
      <c r="B107" s="66"/>
      <c r="C107" s="66"/>
      <c r="D107" s="66"/>
      <c r="E107" s="66"/>
      <c r="F107" s="66"/>
      <c r="G107" s="66"/>
      <c r="H107" s="66"/>
      <c r="I107" s="66"/>
    </row>
    <row r="108" spans="1:9" ht="11.45" customHeight="1" x14ac:dyDescent="0.25">
      <c r="A108" s="67"/>
      <c r="B108" s="66"/>
      <c r="C108" s="66"/>
      <c r="D108" s="66"/>
      <c r="E108" s="66"/>
      <c r="F108" s="66"/>
      <c r="G108" s="66"/>
      <c r="H108" s="66"/>
      <c r="I108" s="66"/>
    </row>
    <row r="109" spans="1:9" ht="11.45" customHeight="1" x14ac:dyDescent="0.25">
      <c r="A109" s="67"/>
      <c r="B109" s="66"/>
      <c r="C109" s="66"/>
      <c r="D109" s="66"/>
      <c r="E109" s="66"/>
      <c r="F109" s="66"/>
      <c r="G109" s="66"/>
      <c r="H109" s="66"/>
      <c r="I109" s="66"/>
    </row>
    <row r="110" spans="1:9" ht="11.45" customHeight="1" x14ac:dyDescent="0.25">
      <c r="A110" s="67"/>
      <c r="B110" s="66"/>
      <c r="C110" s="66"/>
      <c r="D110" s="66"/>
      <c r="E110" s="66"/>
      <c r="F110" s="66"/>
      <c r="G110" s="66"/>
      <c r="H110" s="66"/>
      <c r="I110" s="66"/>
    </row>
    <row r="111" spans="1:9" ht="11.45" customHeight="1" x14ac:dyDescent="0.25">
      <c r="A111" s="67"/>
      <c r="B111" s="66"/>
      <c r="C111" s="66"/>
      <c r="D111" s="66"/>
      <c r="E111" s="66"/>
      <c r="F111" s="66"/>
      <c r="G111" s="66"/>
      <c r="H111" s="66"/>
      <c r="I111" s="66"/>
    </row>
    <row r="112" spans="1:9" ht="11.45" customHeight="1" x14ac:dyDescent="0.25">
      <c r="A112" s="67"/>
      <c r="B112" s="66"/>
      <c r="C112" s="66"/>
      <c r="D112" s="66"/>
      <c r="E112" s="66"/>
      <c r="F112" s="66"/>
      <c r="G112" s="66"/>
      <c r="H112" s="66"/>
      <c r="I112" s="66"/>
    </row>
    <row r="113" spans="1:9" ht="11.45" customHeight="1" x14ac:dyDescent="0.25">
      <c r="A113" s="67"/>
      <c r="B113" s="66"/>
      <c r="C113" s="66"/>
      <c r="D113" s="66"/>
      <c r="E113" s="66"/>
      <c r="F113" s="66"/>
      <c r="G113" s="66"/>
      <c r="H113" s="66"/>
      <c r="I113" s="66"/>
    </row>
    <row r="114" spans="1:9" ht="11.45" customHeight="1" x14ac:dyDescent="0.25">
      <c r="A114" s="67"/>
      <c r="B114" s="66"/>
      <c r="C114" s="66"/>
      <c r="D114" s="66"/>
      <c r="E114" s="66"/>
      <c r="F114" s="66"/>
      <c r="G114" s="66"/>
      <c r="H114" s="66"/>
      <c r="I114" s="66"/>
    </row>
    <row r="115" spans="1:9" ht="11.45" customHeight="1" x14ac:dyDescent="0.25">
      <c r="A115" s="67"/>
      <c r="B115" s="66"/>
      <c r="C115" s="66"/>
      <c r="D115" s="66"/>
      <c r="E115" s="66"/>
      <c r="F115" s="66"/>
      <c r="G115" s="66"/>
      <c r="H115" s="66"/>
      <c r="I115" s="66"/>
    </row>
    <row r="116" spans="1:9" ht="11.45" customHeight="1" x14ac:dyDescent="0.25">
      <c r="A116" s="67"/>
      <c r="B116" s="66"/>
      <c r="C116" s="66"/>
      <c r="D116" s="66"/>
      <c r="E116" s="66"/>
      <c r="F116" s="66"/>
      <c r="G116" s="66"/>
      <c r="H116" s="66"/>
      <c r="I116" s="66"/>
    </row>
    <row r="117" spans="1:9" ht="11.45" customHeight="1" x14ac:dyDescent="0.25">
      <c r="A117" s="67"/>
      <c r="B117" s="66"/>
      <c r="C117" s="66"/>
      <c r="D117" s="66"/>
      <c r="E117" s="66"/>
      <c r="F117" s="66"/>
      <c r="G117" s="66"/>
      <c r="H117" s="66"/>
      <c r="I117" s="66"/>
    </row>
    <row r="118" spans="1:9" ht="11.45" customHeight="1" x14ac:dyDescent="0.25">
      <c r="A118" s="67"/>
      <c r="B118" s="66"/>
      <c r="C118" s="66"/>
      <c r="D118" s="66"/>
      <c r="E118" s="66"/>
      <c r="F118" s="66"/>
      <c r="G118" s="66"/>
      <c r="H118" s="66"/>
      <c r="I118" s="66"/>
    </row>
    <row r="119" spans="1:9" ht="11.45" customHeight="1" x14ac:dyDescent="0.25">
      <c r="A119" s="67"/>
      <c r="B119" s="66"/>
      <c r="C119" s="66"/>
      <c r="D119" s="66"/>
      <c r="E119" s="66"/>
      <c r="F119" s="66"/>
      <c r="G119" s="66"/>
      <c r="H119" s="66"/>
      <c r="I119" s="66"/>
    </row>
    <row r="120" spans="1:9" ht="11.45" customHeight="1" x14ac:dyDescent="0.25">
      <c r="A120" s="67"/>
      <c r="B120" s="66"/>
      <c r="C120" s="66"/>
      <c r="D120" s="66"/>
      <c r="E120" s="66"/>
      <c r="F120" s="66"/>
      <c r="G120" s="66"/>
      <c r="H120" s="66"/>
      <c r="I120" s="66"/>
    </row>
    <row r="121" spans="1:9" ht="11.45" customHeight="1" x14ac:dyDescent="0.25">
      <c r="A121" s="67"/>
      <c r="B121" s="66"/>
      <c r="C121" s="66"/>
      <c r="D121" s="66"/>
      <c r="E121" s="66"/>
      <c r="F121" s="66"/>
      <c r="G121" s="66"/>
      <c r="H121" s="66"/>
      <c r="I121" s="66"/>
    </row>
    <row r="122" spans="1:9" ht="11.45" customHeight="1" x14ac:dyDescent="0.25">
      <c r="A122" s="67"/>
      <c r="B122" s="66"/>
      <c r="C122" s="66"/>
      <c r="D122" s="66"/>
      <c r="E122" s="66"/>
      <c r="F122" s="66"/>
      <c r="G122" s="66"/>
      <c r="H122" s="66"/>
      <c r="I122" s="66"/>
    </row>
    <row r="123" spans="1:9" ht="11.45" customHeight="1" x14ac:dyDescent="0.25">
      <c r="A123" s="67"/>
      <c r="B123" s="66"/>
      <c r="C123" s="66"/>
      <c r="D123" s="66"/>
      <c r="E123" s="66"/>
      <c r="F123" s="66"/>
      <c r="G123" s="66"/>
      <c r="H123" s="66"/>
      <c r="I123" s="66"/>
    </row>
    <row r="124" spans="1:9" ht="11.45" customHeight="1" x14ac:dyDescent="0.25">
      <c r="A124" s="67"/>
      <c r="B124" s="66"/>
      <c r="C124" s="66"/>
      <c r="D124" s="66"/>
      <c r="E124" s="66"/>
      <c r="F124" s="66"/>
      <c r="G124" s="66"/>
      <c r="H124" s="66"/>
      <c r="I124" s="66"/>
    </row>
    <row r="125" spans="1:9" ht="11.45" customHeight="1" x14ac:dyDescent="0.25">
      <c r="A125" s="67"/>
      <c r="B125" s="66"/>
      <c r="C125" s="66"/>
      <c r="D125" s="66"/>
      <c r="E125" s="66"/>
      <c r="F125" s="66"/>
      <c r="G125" s="66"/>
      <c r="H125" s="66"/>
      <c r="I125" s="66"/>
    </row>
    <row r="126" spans="1:9" ht="11.45" customHeight="1" x14ac:dyDescent="0.25">
      <c r="A126" s="67"/>
      <c r="B126" s="66"/>
      <c r="C126" s="66"/>
      <c r="D126" s="66"/>
      <c r="E126" s="66"/>
      <c r="F126" s="66"/>
      <c r="G126" s="66"/>
      <c r="H126" s="66"/>
      <c r="I126" s="66"/>
    </row>
    <row r="127" spans="1:9" ht="11.45" customHeight="1" x14ac:dyDescent="0.25">
      <c r="A127" s="67"/>
      <c r="B127" s="66"/>
      <c r="C127" s="66"/>
      <c r="D127" s="66"/>
      <c r="E127" s="66"/>
      <c r="F127" s="66"/>
      <c r="G127" s="66"/>
      <c r="H127" s="66"/>
      <c r="I127" s="66"/>
    </row>
    <row r="128" spans="1:9" ht="11.45" customHeight="1" x14ac:dyDescent="0.25">
      <c r="A128" s="67"/>
      <c r="B128" s="66"/>
      <c r="C128" s="66"/>
      <c r="D128" s="66"/>
      <c r="E128" s="66"/>
      <c r="F128" s="66"/>
      <c r="G128" s="66"/>
      <c r="H128" s="66"/>
      <c r="I128" s="66"/>
    </row>
    <row r="129" spans="1:9" ht="11.45" customHeight="1" x14ac:dyDescent="0.25">
      <c r="A129" s="67"/>
      <c r="B129" s="66"/>
      <c r="C129" s="66"/>
      <c r="D129" s="66"/>
      <c r="E129" s="66"/>
      <c r="F129" s="66"/>
      <c r="G129" s="66"/>
      <c r="H129" s="66"/>
      <c r="I129" s="66"/>
    </row>
    <row r="130" spans="1:9" ht="11.45" customHeight="1" x14ac:dyDescent="0.25">
      <c r="A130" s="67"/>
      <c r="B130" s="66"/>
      <c r="C130" s="66"/>
      <c r="D130" s="66"/>
      <c r="E130" s="66"/>
      <c r="F130" s="66"/>
      <c r="G130" s="66"/>
      <c r="H130" s="66"/>
      <c r="I130" s="66"/>
    </row>
    <row r="131" spans="1:9" ht="11.45" customHeight="1" x14ac:dyDescent="0.25">
      <c r="A131" s="67"/>
      <c r="B131" s="66"/>
      <c r="C131" s="66"/>
      <c r="D131" s="66"/>
      <c r="E131" s="66"/>
      <c r="F131" s="66"/>
      <c r="G131" s="66"/>
      <c r="H131" s="66"/>
      <c r="I131" s="66"/>
    </row>
    <row r="132" spans="1:9" ht="11.45" customHeight="1" x14ac:dyDescent="0.25">
      <c r="A132" s="67"/>
      <c r="B132" s="66"/>
      <c r="C132" s="66"/>
      <c r="D132" s="66"/>
      <c r="E132" s="66"/>
      <c r="F132" s="66"/>
      <c r="G132" s="66"/>
      <c r="H132" s="66"/>
      <c r="I132" s="66"/>
    </row>
    <row r="133" spans="1:9" ht="11.45" customHeight="1" x14ac:dyDescent="0.25">
      <c r="A133" s="67"/>
      <c r="B133" s="66"/>
      <c r="C133" s="66"/>
      <c r="D133" s="66"/>
      <c r="E133" s="66"/>
      <c r="F133" s="66"/>
      <c r="G133" s="66"/>
      <c r="H133" s="66"/>
      <c r="I133" s="66"/>
    </row>
    <row r="134" spans="1:9" ht="11.45" customHeight="1" x14ac:dyDescent="0.25">
      <c r="A134" s="67"/>
      <c r="B134" s="66"/>
      <c r="C134" s="66"/>
      <c r="D134" s="66"/>
      <c r="E134" s="66"/>
      <c r="F134" s="66"/>
      <c r="G134" s="66"/>
      <c r="H134" s="66"/>
      <c r="I134" s="66"/>
    </row>
    <row r="135" spans="1:9" ht="11.45" customHeight="1" x14ac:dyDescent="0.25">
      <c r="A135" s="67"/>
      <c r="B135" s="66"/>
      <c r="C135" s="66"/>
      <c r="D135" s="66"/>
      <c r="E135" s="66"/>
      <c r="F135" s="66"/>
      <c r="G135" s="66"/>
      <c r="H135" s="66"/>
      <c r="I135" s="66"/>
    </row>
    <row r="136" spans="1:9" ht="11.45" customHeight="1" x14ac:dyDescent="0.25">
      <c r="A136" s="67"/>
      <c r="B136" s="66"/>
      <c r="C136" s="66"/>
      <c r="D136" s="66"/>
      <c r="E136" s="66"/>
      <c r="F136" s="66"/>
      <c r="G136" s="66"/>
      <c r="H136" s="66"/>
      <c r="I136" s="66"/>
    </row>
    <row r="137" spans="1:9" ht="11.45" customHeight="1" x14ac:dyDescent="0.25">
      <c r="A137" s="67"/>
      <c r="B137" s="66"/>
      <c r="C137" s="66"/>
      <c r="D137" s="66"/>
      <c r="E137" s="66"/>
      <c r="F137" s="66"/>
      <c r="G137" s="66"/>
      <c r="H137" s="66"/>
      <c r="I137" s="66"/>
    </row>
    <row r="138" spans="1:9" ht="11.45" customHeight="1" x14ac:dyDescent="0.25">
      <c r="A138" s="67"/>
      <c r="B138" s="66"/>
      <c r="C138" s="66"/>
      <c r="D138" s="66"/>
      <c r="E138" s="66"/>
      <c r="F138" s="66"/>
      <c r="G138" s="66"/>
      <c r="H138" s="66"/>
      <c r="I138" s="66"/>
    </row>
    <row r="139" spans="1:9" ht="11.45" customHeight="1" x14ac:dyDescent="0.25">
      <c r="A139" s="67"/>
      <c r="B139" s="66"/>
      <c r="C139" s="66"/>
      <c r="D139" s="66"/>
      <c r="E139" s="66"/>
      <c r="F139" s="66"/>
      <c r="G139" s="66"/>
      <c r="H139" s="66"/>
      <c r="I139" s="66"/>
    </row>
    <row r="140" spans="1:9" ht="11.45" customHeight="1" x14ac:dyDescent="0.25">
      <c r="A140" s="67"/>
      <c r="B140" s="66"/>
      <c r="C140" s="66"/>
      <c r="D140" s="66"/>
      <c r="E140" s="66"/>
      <c r="F140" s="66"/>
      <c r="G140" s="66"/>
      <c r="H140" s="66"/>
      <c r="I140" s="66"/>
    </row>
    <row r="141" spans="1:9" ht="11.45" customHeight="1" x14ac:dyDescent="0.25">
      <c r="A141" s="67"/>
      <c r="B141" s="66"/>
      <c r="C141" s="66"/>
      <c r="D141" s="66"/>
      <c r="E141" s="66"/>
      <c r="F141" s="66"/>
      <c r="G141" s="66"/>
      <c r="H141" s="66"/>
      <c r="I141" s="66"/>
    </row>
    <row r="142" spans="1:9" ht="11.45" customHeight="1" x14ac:dyDescent="0.25">
      <c r="A142" s="67"/>
      <c r="B142" s="66"/>
      <c r="C142" s="66"/>
      <c r="D142" s="66"/>
      <c r="E142" s="66"/>
      <c r="F142" s="66"/>
      <c r="G142" s="66"/>
      <c r="H142" s="66"/>
      <c r="I142" s="66"/>
    </row>
    <row r="143" spans="1:9" ht="11.45" customHeight="1" x14ac:dyDescent="0.25">
      <c r="A143" s="67"/>
      <c r="B143" s="66"/>
      <c r="C143" s="66"/>
      <c r="D143" s="66"/>
      <c r="E143" s="66"/>
      <c r="F143" s="66"/>
      <c r="G143" s="66"/>
      <c r="H143" s="66"/>
      <c r="I143" s="66"/>
    </row>
    <row r="144" spans="1:9" ht="11.45" customHeight="1" x14ac:dyDescent="0.25">
      <c r="A144" s="67"/>
      <c r="B144" s="66"/>
      <c r="C144" s="66"/>
      <c r="D144" s="66"/>
      <c r="E144" s="66"/>
      <c r="F144" s="66"/>
      <c r="G144" s="66"/>
      <c r="H144" s="66"/>
      <c r="I144" s="66"/>
    </row>
    <row r="145" spans="1:9" ht="11.45" customHeight="1" x14ac:dyDescent="0.25">
      <c r="A145" s="67"/>
      <c r="B145" s="66"/>
      <c r="C145" s="66"/>
      <c r="D145" s="66"/>
      <c r="E145" s="66"/>
      <c r="F145" s="66"/>
      <c r="G145" s="66"/>
      <c r="H145" s="66"/>
      <c r="I145" s="66"/>
    </row>
    <row r="146" spans="1:9" ht="11.45" customHeight="1" x14ac:dyDescent="0.25">
      <c r="A146" s="67"/>
      <c r="B146" s="66"/>
      <c r="C146" s="66"/>
      <c r="D146" s="66"/>
      <c r="E146" s="66"/>
      <c r="F146" s="66"/>
      <c r="G146" s="66"/>
      <c r="H146" s="66"/>
      <c r="I146" s="66"/>
    </row>
    <row r="147" spans="1:9" ht="11.45" customHeight="1" x14ac:dyDescent="0.25">
      <c r="A147" s="67"/>
      <c r="B147" s="66"/>
      <c r="C147" s="66"/>
      <c r="D147" s="66"/>
      <c r="E147" s="66"/>
      <c r="F147" s="66"/>
      <c r="G147" s="66"/>
      <c r="H147" s="66"/>
      <c r="I147" s="66"/>
    </row>
    <row r="148" spans="1:9" ht="11.45" customHeight="1" x14ac:dyDescent="0.25">
      <c r="A148" s="67"/>
      <c r="B148" s="66"/>
      <c r="C148" s="66"/>
      <c r="D148" s="66"/>
      <c r="E148" s="66"/>
      <c r="F148" s="66"/>
      <c r="G148" s="66"/>
      <c r="H148" s="66"/>
      <c r="I148" s="66"/>
    </row>
    <row r="149" spans="1:9" ht="11.45" customHeight="1" x14ac:dyDescent="0.25">
      <c r="A149" s="67"/>
      <c r="B149" s="66"/>
      <c r="C149" s="66"/>
      <c r="D149" s="66"/>
      <c r="E149" s="66"/>
      <c r="F149" s="66"/>
      <c r="G149" s="66"/>
      <c r="H149" s="66"/>
      <c r="I149" s="66"/>
    </row>
    <row r="150" spans="1:9" ht="11.45" customHeight="1" x14ac:dyDescent="0.25">
      <c r="A150" s="67"/>
      <c r="B150" s="66"/>
      <c r="C150" s="66"/>
      <c r="D150" s="66"/>
      <c r="E150" s="66"/>
      <c r="F150" s="66"/>
      <c r="G150" s="66"/>
      <c r="H150" s="66"/>
      <c r="I150" s="66"/>
    </row>
    <row r="151" spans="1:9" ht="11.45" customHeight="1" x14ac:dyDescent="0.25">
      <c r="A151" s="67"/>
      <c r="B151" s="66"/>
      <c r="C151" s="66"/>
      <c r="D151" s="66"/>
      <c r="E151" s="66"/>
      <c r="F151" s="66"/>
      <c r="G151" s="66"/>
      <c r="H151" s="66"/>
      <c r="I151" s="66"/>
    </row>
    <row r="152" spans="1:9" ht="11.45" customHeight="1" x14ac:dyDescent="0.25">
      <c r="A152" s="67"/>
      <c r="B152" s="66"/>
      <c r="C152" s="66"/>
      <c r="D152" s="66"/>
      <c r="E152" s="66"/>
      <c r="F152" s="66"/>
      <c r="G152" s="66"/>
      <c r="H152" s="66"/>
      <c r="I152" s="66"/>
    </row>
    <row r="153" spans="1:9" ht="11.45" customHeight="1" x14ac:dyDescent="0.25">
      <c r="A153" s="67"/>
      <c r="B153" s="66"/>
      <c r="C153" s="66"/>
      <c r="D153" s="66"/>
      <c r="E153" s="66"/>
      <c r="F153" s="66"/>
      <c r="G153" s="66"/>
      <c r="H153" s="66"/>
      <c r="I153" s="66"/>
    </row>
    <row r="154" spans="1:9" ht="11.45" customHeight="1" x14ac:dyDescent="0.25">
      <c r="A154" s="67"/>
      <c r="B154" s="66"/>
      <c r="C154" s="66"/>
      <c r="D154" s="66"/>
      <c r="E154" s="66"/>
      <c r="F154" s="66"/>
      <c r="G154" s="66"/>
      <c r="H154" s="66"/>
      <c r="I154" s="66"/>
    </row>
    <row r="155" spans="1:9" ht="11.45" customHeight="1" x14ac:dyDescent="0.25">
      <c r="A155" s="67"/>
      <c r="B155" s="66"/>
      <c r="C155" s="66"/>
      <c r="D155" s="66"/>
      <c r="E155" s="66"/>
      <c r="F155" s="66"/>
      <c r="G155" s="66"/>
      <c r="H155" s="66"/>
      <c r="I155" s="66"/>
    </row>
    <row r="156" spans="1:9" ht="11.45" customHeight="1" x14ac:dyDescent="0.25">
      <c r="A156" s="67"/>
      <c r="B156" s="66"/>
      <c r="C156" s="66"/>
      <c r="D156" s="66"/>
      <c r="E156" s="66"/>
      <c r="F156" s="66"/>
      <c r="G156" s="66"/>
      <c r="H156" s="66"/>
      <c r="I156" s="66"/>
    </row>
    <row r="157" spans="1:9" ht="11.45" customHeight="1" x14ac:dyDescent="0.25">
      <c r="A157" s="67"/>
      <c r="B157" s="66"/>
      <c r="C157" s="66"/>
      <c r="D157" s="66"/>
      <c r="E157" s="66"/>
      <c r="F157" s="66"/>
      <c r="G157" s="66"/>
      <c r="H157" s="66"/>
      <c r="I157" s="66"/>
    </row>
    <row r="158" spans="1:9" ht="11.45" customHeight="1" x14ac:dyDescent="0.25">
      <c r="A158" s="67"/>
      <c r="B158" s="66"/>
      <c r="C158" s="66"/>
      <c r="D158" s="66"/>
      <c r="E158" s="66"/>
      <c r="F158" s="66"/>
      <c r="G158" s="66"/>
      <c r="H158" s="66"/>
      <c r="I158" s="66"/>
    </row>
    <row r="159" spans="1:9" ht="11.45" customHeight="1" x14ac:dyDescent="0.25">
      <c r="A159" s="67"/>
      <c r="B159" s="66"/>
      <c r="C159" s="66"/>
      <c r="D159" s="66"/>
      <c r="E159" s="66"/>
      <c r="F159" s="66"/>
      <c r="G159" s="66"/>
      <c r="H159" s="66"/>
      <c r="I159" s="66"/>
    </row>
    <row r="160" spans="1:9" ht="11.45" customHeight="1" x14ac:dyDescent="0.25">
      <c r="A160" s="67"/>
      <c r="B160" s="66"/>
      <c r="C160" s="66"/>
      <c r="D160" s="66"/>
      <c r="E160" s="66"/>
      <c r="F160" s="66"/>
      <c r="G160" s="66"/>
      <c r="H160" s="66"/>
      <c r="I160" s="66"/>
    </row>
    <row r="161" spans="1:9" ht="11.45" customHeight="1" x14ac:dyDescent="0.25">
      <c r="A161" s="67"/>
      <c r="B161" s="66"/>
      <c r="C161" s="66"/>
      <c r="D161" s="66"/>
      <c r="E161" s="66"/>
      <c r="F161" s="66"/>
      <c r="G161" s="66"/>
      <c r="H161" s="66"/>
      <c r="I161" s="66"/>
    </row>
    <row r="162" spans="1:9" ht="11.45" customHeight="1" x14ac:dyDescent="0.25">
      <c r="A162" s="67"/>
      <c r="B162" s="66"/>
      <c r="C162" s="66"/>
      <c r="D162" s="66"/>
      <c r="E162" s="66"/>
      <c r="F162" s="66"/>
      <c r="G162" s="66"/>
      <c r="H162" s="66"/>
      <c r="I162" s="66"/>
    </row>
    <row r="163" spans="1:9" ht="11.45" customHeight="1" x14ac:dyDescent="0.25">
      <c r="A163" s="67"/>
      <c r="B163" s="66"/>
      <c r="C163" s="66"/>
      <c r="D163" s="66"/>
      <c r="E163" s="66"/>
      <c r="F163" s="66"/>
      <c r="G163" s="66"/>
      <c r="H163" s="66"/>
      <c r="I163" s="66"/>
    </row>
    <row r="164" spans="1:9" ht="11.45" customHeight="1" x14ac:dyDescent="0.25">
      <c r="A164" s="67"/>
      <c r="B164" s="66"/>
      <c r="C164" s="66"/>
      <c r="D164" s="66"/>
      <c r="E164" s="66"/>
      <c r="F164" s="66"/>
      <c r="G164" s="66"/>
      <c r="H164" s="66"/>
      <c r="I164" s="66"/>
    </row>
    <row r="165" spans="1:9" ht="11.45" customHeight="1" x14ac:dyDescent="0.25">
      <c r="A165" s="67"/>
      <c r="B165" s="66"/>
      <c r="C165" s="66"/>
      <c r="D165" s="66"/>
      <c r="E165" s="66"/>
      <c r="F165" s="66"/>
      <c r="G165" s="66"/>
      <c r="H165" s="66"/>
      <c r="I165" s="66"/>
    </row>
    <row r="166" spans="1:9" ht="11.45" customHeight="1" x14ac:dyDescent="0.25">
      <c r="A166" s="67"/>
      <c r="B166" s="66"/>
      <c r="C166" s="66"/>
      <c r="D166" s="66"/>
      <c r="E166" s="66"/>
      <c r="F166" s="66"/>
      <c r="G166" s="66"/>
      <c r="H166" s="66"/>
      <c r="I166" s="66"/>
    </row>
    <row r="167" spans="1:9" ht="11.45" customHeight="1" x14ac:dyDescent="0.25">
      <c r="A167" s="67"/>
      <c r="B167" s="66"/>
      <c r="C167" s="66"/>
      <c r="D167" s="66"/>
      <c r="E167" s="66"/>
      <c r="F167" s="66"/>
      <c r="G167" s="66"/>
      <c r="H167" s="66"/>
      <c r="I167" s="66"/>
    </row>
    <row r="168" spans="1:9" ht="11.45" customHeight="1" x14ac:dyDescent="0.25">
      <c r="A168" s="67"/>
      <c r="B168" s="66"/>
      <c r="C168" s="66"/>
      <c r="D168" s="66"/>
      <c r="E168" s="66"/>
      <c r="F168" s="66"/>
      <c r="G168" s="66"/>
      <c r="H168" s="66"/>
      <c r="I168" s="66"/>
    </row>
    <row r="169" spans="1:9" ht="11.45" customHeight="1" x14ac:dyDescent="0.25">
      <c r="A169" s="67"/>
      <c r="B169" s="66"/>
      <c r="C169" s="66"/>
      <c r="D169" s="66"/>
      <c r="E169" s="66"/>
      <c r="F169" s="66"/>
      <c r="G169" s="66"/>
      <c r="H169" s="66"/>
      <c r="I169" s="66"/>
    </row>
    <row r="170" spans="1:9" ht="11.45" customHeight="1" x14ac:dyDescent="0.25">
      <c r="A170" s="67"/>
      <c r="B170" s="66"/>
      <c r="C170" s="66"/>
      <c r="D170" s="66"/>
      <c r="E170" s="66"/>
      <c r="F170" s="66"/>
      <c r="G170" s="66"/>
      <c r="H170" s="66"/>
      <c r="I170" s="66"/>
    </row>
    <row r="171" spans="1:9" ht="11.45" customHeight="1" x14ac:dyDescent="0.25">
      <c r="A171" s="67"/>
      <c r="B171" s="66"/>
      <c r="C171" s="66"/>
      <c r="D171" s="66"/>
      <c r="E171" s="66"/>
      <c r="F171" s="66"/>
      <c r="G171" s="66"/>
      <c r="H171" s="66"/>
      <c r="I171" s="66"/>
    </row>
    <row r="172" spans="1:9" ht="11.45" customHeight="1" x14ac:dyDescent="0.25">
      <c r="A172" s="67"/>
      <c r="B172" s="66"/>
      <c r="C172" s="66"/>
      <c r="D172" s="66"/>
      <c r="E172" s="66"/>
      <c r="F172" s="66"/>
      <c r="G172" s="66"/>
      <c r="H172" s="66"/>
      <c r="I172" s="66"/>
    </row>
    <row r="173" spans="1:9" ht="11.45" customHeight="1" x14ac:dyDescent="0.25">
      <c r="A173" s="67"/>
      <c r="B173" s="66"/>
      <c r="C173" s="66"/>
      <c r="D173" s="66"/>
      <c r="E173" s="66"/>
      <c r="F173" s="66"/>
      <c r="G173" s="66"/>
      <c r="H173" s="66"/>
      <c r="I173" s="66"/>
    </row>
    <row r="174" spans="1:9" ht="11.45" customHeight="1" x14ac:dyDescent="0.25">
      <c r="A174" s="67"/>
      <c r="B174" s="66"/>
      <c r="C174" s="66"/>
      <c r="D174" s="66"/>
      <c r="E174" s="66"/>
      <c r="F174" s="66"/>
      <c r="G174" s="66"/>
      <c r="H174" s="66"/>
      <c r="I174" s="66"/>
    </row>
    <row r="175" spans="1:9" ht="11.45" customHeight="1" x14ac:dyDescent="0.25">
      <c r="A175" s="67"/>
      <c r="B175" s="66"/>
      <c r="C175" s="66"/>
      <c r="D175" s="66"/>
      <c r="E175" s="66"/>
      <c r="F175" s="66"/>
      <c r="G175" s="66"/>
      <c r="H175" s="66"/>
      <c r="I175" s="66"/>
    </row>
    <row r="176" spans="1:9" ht="11.45" customHeight="1" x14ac:dyDescent="0.25">
      <c r="A176" s="67"/>
      <c r="B176" s="66"/>
      <c r="C176" s="66"/>
      <c r="D176" s="66"/>
      <c r="E176" s="66"/>
      <c r="F176" s="66"/>
      <c r="G176" s="66"/>
      <c r="H176" s="66"/>
      <c r="I176" s="66"/>
    </row>
    <row r="177" spans="1:9" ht="11.45" customHeight="1" x14ac:dyDescent="0.25">
      <c r="A177" s="67"/>
      <c r="B177" s="66"/>
      <c r="C177" s="66"/>
      <c r="D177" s="66"/>
      <c r="E177" s="66"/>
      <c r="F177" s="66"/>
      <c r="G177" s="66"/>
      <c r="H177" s="66"/>
      <c r="I177" s="66"/>
    </row>
    <row r="178" spans="1:9" ht="11.45" customHeight="1" x14ac:dyDescent="0.25">
      <c r="A178" s="65"/>
      <c r="B178" s="66"/>
      <c r="C178" s="66"/>
      <c r="D178" s="66"/>
      <c r="E178" s="66"/>
      <c r="F178" s="66"/>
      <c r="G178" s="66"/>
      <c r="H178" s="66"/>
      <c r="I178" s="66"/>
    </row>
    <row r="179" spans="1:9" ht="11.45" customHeight="1" x14ac:dyDescent="0.25">
      <c r="A179" s="65"/>
      <c r="B179" s="66"/>
      <c r="C179" s="66"/>
      <c r="D179" s="66"/>
      <c r="E179" s="66"/>
      <c r="F179" s="66"/>
      <c r="G179" s="66"/>
      <c r="H179" s="66"/>
      <c r="I179" s="66"/>
    </row>
    <row r="180" spans="1:9" ht="11.45" customHeight="1" x14ac:dyDescent="0.25">
      <c r="A180" s="65"/>
      <c r="B180" s="66"/>
      <c r="C180" s="66"/>
      <c r="D180" s="66"/>
      <c r="E180" s="66"/>
      <c r="F180" s="66"/>
      <c r="G180" s="66"/>
      <c r="H180" s="66"/>
      <c r="I180" s="66"/>
    </row>
    <row r="181" spans="1:9" ht="11.45" customHeight="1" x14ac:dyDescent="0.25">
      <c r="A181" s="65"/>
      <c r="B181" s="66"/>
      <c r="C181" s="66"/>
      <c r="D181" s="66"/>
      <c r="E181" s="66"/>
      <c r="F181" s="66"/>
      <c r="G181" s="66"/>
      <c r="H181" s="66"/>
      <c r="I181" s="66"/>
    </row>
    <row r="182" spans="1:9" ht="11.45" customHeight="1" x14ac:dyDescent="0.25">
      <c r="A182" s="65"/>
      <c r="B182" s="66"/>
      <c r="C182" s="66"/>
      <c r="D182" s="66"/>
      <c r="E182" s="66"/>
      <c r="F182" s="66"/>
      <c r="G182" s="66"/>
      <c r="H182" s="66"/>
      <c r="I182" s="66"/>
    </row>
    <row r="183" spans="1:9" ht="11.45" customHeight="1" x14ac:dyDescent="0.25">
      <c r="A183" s="65"/>
      <c r="B183" s="66"/>
      <c r="C183" s="66"/>
      <c r="D183" s="66"/>
      <c r="E183" s="66"/>
      <c r="F183" s="66"/>
      <c r="G183" s="66"/>
      <c r="H183" s="66"/>
      <c r="I183" s="66"/>
    </row>
    <row r="184" spans="1:9" ht="11.45" customHeight="1" x14ac:dyDescent="0.25">
      <c r="A184" s="65"/>
      <c r="B184" s="66"/>
      <c r="C184" s="66"/>
      <c r="D184" s="66"/>
      <c r="E184" s="66"/>
      <c r="F184" s="66"/>
      <c r="G184" s="66"/>
      <c r="H184" s="66"/>
      <c r="I184" s="66"/>
    </row>
    <row r="185" spans="1:9" ht="11.45" customHeight="1" x14ac:dyDescent="0.25">
      <c r="A185" s="65"/>
      <c r="B185" s="66"/>
      <c r="C185" s="66"/>
      <c r="D185" s="66"/>
      <c r="E185" s="66"/>
      <c r="F185" s="66"/>
      <c r="G185" s="66"/>
      <c r="H185" s="66"/>
      <c r="I185" s="66"/>
    </row>
    <row r="186" spans="1:9" ht="11.45" customHeight="1" x14ac:dyDescent="0.25">
      <c r="A186" s="65"/>
      <c r="B186" s="66"/>
      <c r="C186" s="66"/>
      <c r="D186" s="66"/>
      <c r="E186" s="66"/>
      <c r="F186" s="66"/>
      <c r="G186" s="66"/>
      <c r="H186" s="66"/>
      <c r="I186" s="66"/>
    </row>
    <row r="187" spans="1:9" ht="11.45" customHeight="1" x14ac:dyDescent="0.25">
      <c r="A187" s="65"/>
      <c r="B187" s="66"/>
      <c r="C187" s="66"/>
      <c r="D187" s="66"/>
      <c r="E187" s="66"/>
      <c r="F187" s="66"/>
      <c r="G187" s="66"/>
      <c r="H187" s="66"/>
      <c r="I187" s="66"/>
    </row>
    <row r="188" spans="1:9" ht="11.45" customHeight="1" x14ac:dyDescent="0.25">
      <c r="A188" s="65"/>
      <c r="B188" s="66"/>
      <c r="C188" s="66"/>
      <c r="D188" s="66"/>
      <c r="E188" s="66"/>
      <c r="F188" s="66"/>
      <c r="G188" s="66"/>
      <c r="H188" s="66"/>
      <c r="I188" s="66"/>
    </row>
    <row r="189" spans="1:9" ht="11.45" customHeight="1" x14ac:dyDescent="0.25">
      <c r="A189" s="65"/>
      <c r="B189" s="66"/>
      <c r="C189" s="66"/>
      <c r="D189" s="66"/>
      <c r="E189" s="66"/>
      <c r="F189" s="66"/>
      <c r="G189" s="66"/>
      <c r="H189" s="66"/>
      <c r="I189" s="66"/>
    </row>
    <row r="190" spans="1:9" ht="11.45" customHeight="1" x14ac:dyDescent="0.25">
      <c r="A190" s="65"/>
      <c r="B190" s="66"/>
      <c r="C190" s="66"/>
      <c r="D190" s="66"/>
      <c r="E190" s="66"/>
      <c r="F190" s="66"/>
      <c r="G190" s="66"/>
      <c r="H190" s="66"/>
      <c r="I190" s="66"/>
    </row>
    <row r="191" spans="1:9" ht="11.45" customHeight="1" x14ac:dyDescent="0.25">
      <c r="A191" s="65"/>
      <c r="B191" s="66"/>
      <c r="C191" s="66"/>
      <c r="D191" s="66"/>
      <c r="E191" s="66"/>
      <c r="F191" s="66"/>
      <c r="G191" s="66"/>
      <c r="H191" s="66"/>
      <c r="I191" s="66"/>
    </row>
    <row r="192" spans="1:9" ht="11.45" customHeight="1" x14ac:dyDescent="0.25">
      <c r="A192" s="65"/>
      <c r="B192" s="66"/>
      <c r="C192" s="66"/>
      <c r="D192" s="66"/>
      <c r="E192" s="66"/>
      <c r="F192" s="66"/>
      <c r="G192" s="66"/>
      <c r="H192" s="66"/>
      <c r="I192" s="66"/>
    </row>
    <row r="193" spans="1:9" ht="11.45" customHeight="1" x14ac:dyDescent="0.25">
      <c r="A193" s="65"/>
      <c r="B193" s="66"/>
      <c r="C193" s="66"/>
      <c r="D193" s="66"/>
      <c r="E193" s="66"/>
      <c r="F193" s="66"/>
      <c r="G193" s="66"/>
      <c r="H193" s="66"/>
      <c r="I193" s="66"/>
    </row>
    <row r="194" spans="1:9" ht="11.45" customHeight="1" x14ac:dyDescent="0.25">
      <c r="A194" s="65"/>
      <c r="B194" s="66"/>
      <c r="C194" s="66"/>
      <c r="D194" s="66"/>
      <c r="E194" s="66"/>
      <c r="F194" s="66"/>
      <c r="G194" s="66"/>
      <c r="H194" s="66"/>
      <c r="I194" s="66"/>
    </row>
    <row r="195" spans="1:9" ht="11.45" customHeight="1" x14ac:dyDescent="0.25">
      <c r="A195" s="65"/>
      <c r="B195" s="66"/>
      <c r="C195" s="66"/>
      <c r="D195" s="66"/>
      <c r="E195" s="66"/>
      <c r="F195" s="66"/>
      <c r="G195" s="66"/>
      <c r="H195" s="66"/>
      <c r="I195" s="66"/>
    </row>
    <row r="196" spans="1:9" ht="11.45" customHeight="1" x14ac:dyDescent="0.25">
      <c r="A196" s="65"/>
      <c r="B196" s="66"/>
      <c r="C196" s="66"/>
      <c r="D196" s="66"/>
      <c r="E196" s="66"/>
      <c r="F196" s="66"/>
      <c r="G196" s="66"/>
      <c r="H196" s="66"/>
      <c r="I196" s="66"/>
    </row>
    <row r="197" spans="1:9" ht="11.45" customHeight="1" x14ac:dyDescent="0.25">
      <c r="A197" s="65"/>
      <c r="B197" s="66"/>
      <c r="C197" s="66"/>
      <c r="D197" s="66"/>
      <c r="E197" s="66"/>
      <c r="F197" s="66"/>
      <c r="G197" s="66"/>
      <c r="H197" s="66"/>
      <c r="I197" s="66"/>
    </row>
    <row r="198" spans="1:9" ht="11.45" customHeight="1" x14ac:dyDescent="0.25">
      <c r="A198" s="65"/>
      <c r="B198" s="66"/>
      <c r="C198" s="66"/>
      <c r="D198" s="66"/>
      <c r="E198" s="66"/>
      <c r="F198" s="66"/>
      <c r="G198" s="66"/>
      <c r="H198" s="66"/>
      <c r="I198" s="66"/>
    </row>
    <row r="199" spans="1:9" ht="11.45" customHeight="1" x14ac:dyDescent="0.25">
      <c r="A199" s="65"/>
      <c r="B199" s="66"/>
      <c r="C199" s="66"/>
      <c r="D199" s="66"/>
      <c r="E199" s="66"/>
      <c r="F199" s="66"/>
      <c r="G199" s="66"/>
      <c r="H199" s="66"/>
      <c r="I199" s="66"/>
    </row>
    <row r="200" spans="1:9" ht="11.45" customHeight="1" x14ac:dyDescent="0.25">
      <c r="A200" s="65"/>
      <c r="B200" s="66"/>
      <c r="C200" s="66"/>
      <c r="D200" s="66"/>
      <c r="E200" s="66"/>
      <c r="F200" s="66"/>
      <c r="G200" s="66"/>
      <c r="H200" s="66"/>
      <c r="I200" s="66"/>
    </row>
    <row r="201" spans="1:9" ht="11.45" customHeight="1" x14ac:dyDescent="0.25">
      <c r="A201" s="65"/>
      <c r="B201" s="66"/>
      <c r="C201" s="66"/>
      <c r="D201" s="66"/>
      <c r="E201" s="66"/>
      <c r="F201" s="66"/>
      <c r="G201" s="66"/>
      <c r="H201" s="66"/>
      <c r="I201" s="66"/>
    </row>
    <row r="202" spans="1:9" ht="11.45" customHeight="1" x14ac:dyDescent="0.25">
      <c r="A202" s="65"/>
      <c r="B202" s="66"/>
      <c r="C202" s="66"/>
      <c r="D202" s="66"/>
      <c r="E202" s="66"/>
      <c r="F202" s="66"/>
      <c r="G202" s="66"/>
      <c r="H202" s="66"/>
      <c r="I202" s="66"/>
    </row>
    <row r="203" spans="1:9" ht="11.45" customHeight="1" x14ac:dyDescent="0.25">
      <c r="A203" s="65"/>
      <c r="B203" s="66"/>
      <c r="C203" s="66"/>
      <c r="D203" s="66"/>
      <c r="E203" s="66"/>
      <c r="F203" s="66"/>
      <c r="G203" s="66"/>
      <c r="H203" s="66"/>
      <c r="I203" s="66"/>
    </row>
    <row r="204" spans="1:9" ht="11.45" customHeight="1" x14ac:dyDescent="0.25">
      <c r="A204" s="65"/>
      <c r="B204" s="66"/>
      <c r="C204" s="66"/>
      <c r="D204" s="66"/>
      <c r="E204" s="66"/>
      <c r="F204" s="66"/>
      <c r="G204" s="66"/>
      <c r="H204" s="66"/>
      <c r="I204" s="66"/>
    </row>
    <row r="205" spans="1:9" ht="11.45" customHeight="1" x14ac:dyDescent="0.25">
      <c r="A205" s="65"/>
      <c r="B205" s="66"/>
      <c r="C205" s="66"/>
      <c r="D205" s="66"/>
      <c r="E205" s="66"/>
      <c r="F205" s="66"/>
      <c r="G205" s="66"/>
      <c r="H205" s="66"/>
      <c r="I205" s="66"/>
    </row>
  </sheetData>
  <dataConsolidate/>
  <mergeCells count="15">
    <mergeCell ref="A11:B11"/>
    <mergeCell ref="A1:I1"/>
    <mergeCell ref="H7:H9"/>
    <mergeCell ref="I7:I9"/>
    <mergeCell ref="G7:G9"/>
    <mergeCell ref="A2:I2"/>
    <mergeCell ref="A3:I3"/>
    <mergeCell ref="A4:I4"/>
    <mergeCell ref="A5:I5"/>
    <mergeCell ref="A7:A9"/>
    <mergeCell ref="B7:B9"/>
    <mergeCell ref="C7:C9"/>
    <mergeCell ref="F7:F9"/>
    <mergeCell ref="D7:D9"/>
    <mergeCell ref="E7:E9"/>
  </mergeCells>
  <printOptions horizontalCentered="1"/>
  <pageMargins left="0.78740157480314965" right="0.78740157480314965" top="0.78740157480314965" bottom="0.78740157480314965" header="0.59055118110236227" footer="0.59055118110236227"/>
  <pageSetup scale="80" orientation="landscape" useFirstPageNumber="1" r:id="rId1"/>
  <headerFooter>
    <oddFooter>&amp;C&amp;P</oddFooter>
  </headerFooter>
  <ignoredErrors>
    <ignoredError sqref="C17:C29 F17:F29 G15:G19 H17:H23 I17:I23 E18:E23 H26:H27 I26:I27 E25:E31 G21:G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17"/>
  <sheetViews>
    <sheetView showGridLines="0" workbookViewId="0">
      <selection activeCell="H40" sqref="H40"/>
    </sheetView>
  </sheetViews>
  <sheetFormatPr baseColWidth="10" defaultColWidth="11.42578125" defaultRowHeight="11.25" outlineLevelRow="1" x14ac:dyDescent="0.2"/>
  <cols>
    <col min="1" max="1" width="7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3.1406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9" t="s">
        <v>371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4"/>
      <c r="N1" s="3"/>
      <c r="O1" s="1"/>
    </row>
    <row r="2" spans="1:15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4"/>
      <c r="N2" s="3"/>
      <c r="O2" s="1"/>
    </row>
    <row r="3" spans="1:15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4"/>
      <c r="N3" s="3"/>
      <c r="O3" s="1"/>
    </row>
    <row r="4" spans="1:15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4"/>
      <c r="N4" s="3"/>
      <c r="O4" s="1"/>
    </row>
    <row r="5" spans="1:15" x14ac:dyDescent="0.2">
      <c r="A5" s="128" t="s">
        <v>351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36" t="s">
        <v>4</v>
      </c>
      <c r="B7" s="138" t="s">
        <v>5</v>
      </c>
      <c r="C7" s="130" t="s">
        <v>6</v>
      </c>
      <c r="D7" s="130" t="s">
        <v>343</v>
      </c>
      <c r="E7" s="130" t="s">
        <v>7</v>
      </c>
      <c r="F7" s="130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2" t="s">
        <v>13</v>
      </c>
      <c r="M7" s="134"/>
    </row>
    <row r="8" spans="1:15" x14ac:dyDescent="0.2">
      <c r="A8" s="137"/>
      <c r="B8" s="139"/>
      <c r="C8" s="131"/>
      <c r="D8" s="131"/>
      <c r="E8" s="131"/>
      <c r="F8" s="131"/>
      <c r="G8" s="76" t="str">
        <f>+'PROGRAMA 03 CON PROYEC.'!G9</f>
        <v>AL 31/03/2019</v>
      </c>
      <c r="H8" s="76" t="str">
        <f>+'PROGRAMA 03 CON PROYEC.'!H9</f>
        <v>AL 30/06/2019</v>
      </c>
      <c r="I8" s="76" t="str">
        <f>+H8</f>
        <v>AL 30/06/2019</v>
      </c>
      <c r="J8" s="76" t="str">
        <f>+H8</f>
        <v>AL 30/06/2019</v>
      </c>
      <c r="K8" s="76" t="str">
        <f>+H8</f>
        <v>AL 30/06/2019</v>
      </c>
      <c r="L8" s="133"/>
      <c r="M8" s="135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>+C12+C52+C126+C164+C187+C209</f>
        <v>308739004</v>
      </c>
      <c r="D10" s="88">
        <f>+D12+D52+D126+D164+D187+D209</f>
        <v>0</v>
      </c>
      <c r="E10" s="88">
        <f t="shared" ref="E10:K10" si="0">+E12+E52+E126+E164+E187+E209</f>
        <v>0</v>
      </c>
      <c r="F10" s="88">
        <f>+F12+F52+F126+F164+F187+F209</f>
        <v>308739004</v>
      </c>
      <c r="G10" s="88">
        <f t="shared" si="0"/>
        <v>88623893.359999999</v>
      </c>
      <c r="H10" s="88">
        <f>+H12+H52+H126+H164+H187+H209</f>
        <v>61087966.552999996</v>
      </c>
      <c r="I10" s="88">
        <f t="shared" si="0"/>
        <v>1301828</v>
      </c>
      <c r="J10" s="88">
        <f t="shared" si="0"/>
        <v>149711859.91299999</v>
      </c>
      <c r="K10" s="88">
        <f t="shared" si="0"/>
        <v>157725316.08700001</v>
      </c>
      <c r="L10" s="79">
        <f>+(J10/F10)*100</f>
        <v>48.491398227416703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>+C14+C20+C26+C34+C42+C48</f>
        <v>292650000</v>
      </c>
      <c r="D12" s="90">
        <f t="shared" ref="D12:K12" si="1">+D14+D20+D26+D34+D42+D48</f>
        <v>-1280000</v>
      </c>
      <c r="E12" s="90">
        <f t="shared" si="1"/>
        <v>0</v>
      </c>
      <c r="F12" s="90">
        <f t="shared" si="1"/>
        <v>291370000</v>
      </c>
      <c r="G12" s="90">
        <f t="shared" si="1"/>
        <v>83366814.760000005</v>
      </c>
      <c r="H12" s="90">
        <f t="shared" si="1"/>
        <v>59945768.232999995</v>
      </c>
      <c r="I12" s="90">
        <f t="shared" si="1"/>
        <v>0</v>
      </c>
      <c r="J12" s="90">
        <f t="shared" si="1"/>
        <v>143312582.993</v>
      </c>
      <c r="K12" s="90">
        <f t="shared" si="1"/>
        <v>148057417.007</v>
      </c>
      <c r="L12" s="80">
        <f>+(J12/F12)*100</f>
        <v>49.185771696811614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>+C16+C17+C18</f>
        <v>105689000</v>
      </c>
      <c r="D14" s="92">
        <f t="shared" ref="D14:K14" si="2">+D16+D17+D18</f>
        <v>-1280000</v>
      </c>
      <c r="E14" s="92">
        <f t="shared" si="2"/>
        <v>0</v>
      </c>
      <c r="F14" s="92">
        <f t="shared" si="2"/>
        <v>104409000</v>
      </c>
      <c r="G14" s="92">
        <f t="shared" si="2"/>
        <v>23503291.649999999</v>
      </c>
      <c r="H14" s="92">
        <f t="shared" si="2"/>
        <v>22157388</v>
      </c>
      <c r="I14" s="92">
        <f t="shared" si="2"/>
        <v>0</v>
      </c>
      <c r="J14" s="92">
        <f t="shared" si="2"/>
        <v>45660679.649999999</v>
      </c>
      <c r="K14" s="92">
        <f t="shared" si="2"/>
        <v>58748320.350000001</v>
      </c>
      <c r="L14" s="84">
        <f>+(J14/F14)*100</f>
        <v>43.732513145418494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105689000</v>
      </c>
      <c r="D16" s="91">
        <v>-1280000</v>
      </c>
      <c r="E16" s="91">
        <v>0</v>
      </c>
      <c r="F16" s="91">
        <f>+C16+D16+E16</f>
        <v>104409000</v>
      </c>
      <c r="G16" s="91">
        <v>23503291.649999999</v>
      </c>
      <c r="H16" s="91">
        <v>22157388</v>
      </c>
      <c r="I16" s="91">
        <v>0</v>
      </c>
      <c r="J16" s="91">
        <f>+G16+H16</f>
        <v>45660679.649999999</v>
      </c>
      <c r="K16" s="91">
        <f>+F16-J16-I16</f>
        <v>58748320.350000001</v>
      </c>
      <c r="L16" s="85">
        <f>+(J16/F16)*100</f>
        <v>43.732513145418494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hidden="1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hidden="1" outlineLevel="1" x14ac:dyDescent="0.2">
      <c r="A20" s="8" t="s">
        <v>20</v>
      </c>
      <c r="B20" s="18" t="s">
        <v>21</v>
      </c>
      <c r="C20" s="92">
        <f>+C22+C23+C24</f>
        <v>0</v>
      </c>
      <c r="D20" s="92">
        <f t="shared" ref="D20:K20" si="3">+D22+D23+D24</f>
        <v>0</v>
      </c>
      <c r="E20" s="92">
        <f t="shared" si="3"/>
        <v>0</v>
      </c>
      <c r="F20" s="92">
        <f t="shared" si="3"/>
        <v>0</v>
      </c>
      <c r="G20" s="92">
        <f t="shared" si="3"/>
        <v>0</v>
      </c>
      <c r="H20" s="92">
        <f t="shared" si="3"/>
        <v>0</v>
      </c>
      <c r="I20" s="92">
        <f t="shared" si="3"/>
        <v>0</v>
      </c>
      <c r="J20" s="92">
        <f t="shared" si="3"/>
        <v>0</v>
      </c>
      <c r="K20" s="92">
        <f t="shared" si="3"/>
        <v>0</v>
      </c>
      <c r="L20" s="84" t="e">
        <f>+(J20/F20)*100</f>
        <v>#DIV/0!</v>
      </c>
    </row>
    <row r="21" spans="1:12" ht="8.25" hidden="1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 t="shared" ref="K22:K24" si="4">+F22-J22-I22</f>
        <v>0</v>
      </c>
      <c r="L22" s="85" t="e">
        <f t="shared" ref="L22:L24" si="5">+(J22/F22)*100</f>
        <v>#DIV/0!</v>
      </c>
    </row>
    <row r="23" spans="1:12" hidden="1" x14ac:dyDescent="0.2">
      <c r="A23" s="11" t="s">
        <v>231</v>
      </c>
      <c r="B23" s="116" t="s">
        <v>232</v>
      </c>
      <c r="C23" s="91">
        <v>0</v>
      </c>
      <c r="D23" s="91">
        <v>0</v>
      </c>
      <c r="E23" s="91">
        <v>0</v>
      </c>
      <c r="F23" s="91">
        <f t="shared" ref="F23:F24" si="6">+C23+D23+E23</f>
        <v>0</v>
      </c>
      <c r="G23" s="91">
        <v>0</v>
      </c>
      <c r="H23" s="91">
        <v>0</v>
      </c>
      <c r="I23" s="91">
        <v>0</v>
      </c>
      <c r="J23" s="91">
        <f t="shared" ref="J23:J24" si="7">+G23+H23</f>
        <v>0</v>
      </c>
      <c r="K23" s="91">
        <f t="shared" si="4"/>
        <v>0</v>
      </c>
      <c r="L23" s="85" t="e">
        <f t="shared" si="5"/>
        <v>#DIV/0!</v>
      </c>
    </row>
    <row r="24" spans="1:12" hidden="1" x14ac:dyDescent="0.2">
      <c r="A24" s="11" t="s">
        <v>24</v>
      </c>
      <c r="B24" s="16" t="s">
        <v>25</v>
      </c>
      <c r="C24" s="91">
        <v>0</v>
      </c>
      <c r="D24" s="91">
        <v>0</v>
      </c>
      <c r="E24" s="91">
        <v>0</v>
      </c>
      <c r="F24" s="91">
        <f t="shared" si="6"/>
        <v>0</v>
      </c>
      <c r="G24" s="91">
        <v>0</v>
      </c>
      <c r="H24" s="91">
        <v>0</v>
      </c>
      <c r="I24" s="91">
        <v>0</v>
      </c>
      <c r="J24" s="91">
        <f t="shared" si="7"/>
        <v>0</v>
      </c>
      <c r="K24" s="91">
        <f t="shared" si="4"/>
        <v>0</v>
      </c>
      <c r="L24" s="85" t="e">
        <f t="shared" si="5"/>
        <v>#DIV/0!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>+C28+C29+C30+C31+C32</f>
        <v>129737000</v>
      </c>
      <c r="D26" s="92">
        <f t="shared" ref="D26:K26" si="8">+D28+D29+D30+D31+D32</f>
        <v>0</v>
      </c>
      <c r="E26" s="92">
        <f t="shared" si="8"/>
        <v>0</v>
      </c>
      <c r="F26" s="92">
        <f t="shared" si="8"/>
        <v>129737000</v>
      </c>
      <c r="G26" s="92">
        <f t="shared" si="8"/>
        <v>42551337.68</v>
      </c>
      <c r="H26" s="92">
        <f t="shared" si="8"/>
        <v>26303280.722999997</v>
      </c>
      <c r="I26" s="92">
        <f t="shared" si="8"/>
        <v>0</v>
      </c>
      <c r="J26" s="92">
        <f t="shared" si="8"/>
        <v>68854618.402999997</v>
      </c>
      <c r="K26" s="92">
        <f t="shared" si="8"/>
        <v>60882381.597000003</v>
      </c>
      <c r="L26" s="84">
        <f>+(J26/F26)*100</f>
        <v>53.072460749824643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50131000</v>
      </c>
      <c r="D28" s="91">
        <v>0</v>
      </c>
      <c r="E28" s="91">
        <v>0</v>
      </c>
      <c r="F28" s="91">
        <f t="shared" ref="F28:F32" si="9">+C28+D28+E28</f>
        <v>50131000</v>
      </c>
      <c r="G28" s="91">
        <v>12515403.949999999</v>
      </c>
      <c r="H28" s="91">
        <v>11426454.199999999</v>
      </c>
      <c r="I28" s="91">
        <v>0</v>
      </c>
      <c r="J28" s="91">
        <f t="shared" ref="J28:J32" si="10">+G28+H28</f>
        <v>23941858.149999999</v>
      </c>
      <c r="K28" s="91">
        <f t="shared" ref="K28:K32" si="11">+F28-J28-I28</f>
        <v>26189141.850000001</v>
      </c>
      <c r="L28" s="85">
        <f t="shared" ref="L28:L32" si="12">+(J28/F28)*100</f>
        <v>47.758588797350939</v>
      </c>
    </row>
    <row r="29" spans="1:12" x14ac:dyDescent="0.2">
      <c r="A29" s="11" t="s">
        <v>29</v>
      </c>
      <c r="B29" s="16" t="s">
        <v>305</v>
      </c>
      <c r="C29" s="91">
        <v>32583000</v>
      </c>
      <c r="D29" s="91">
        <v>0</v>
      </c>
      <c r="E29" s="91">
        <v>0</v>
      </c>
      <c r="F29" s="91">
        <f t="shared" si="9"/>
        <v>32583000</v>
      </c>
      <c r="G29" s="91">
        <v>8228967.5499999998</v>
      </c>
      <c r="H29" s="91">
        <v>7486510.5999999996</v>
      </c>
      <c r="I29" s="91">
        <v>0</v>
      </c>
      <c r="J29" s="91">
        <f t="shared" si="10"/>
        <v>15715478.149999999</v>
      </c>
      <c r="K29" s="91">
        <f t="shared" si="11"/>
        <v>16867521.850000001</v>
      </c>
      <c r="L29" s="85">
        <f t="shared" si="12"/>
        <v>48.232139919589969</v>
      </c>
    </row>
    <row r="30" spans="1:12" x14ac:dyDescent="0.2">
      <c r="A30" s="11" t="s">
        <v>30</v>
      </c>
      <c r="B30" s="16" t="s">
        <v>306</v>
      </c>
      <c r="C30" s="91">
        <v>18104000</v>
      </c>
      <c r="D30" s="91">
        <v>0</v>
      </c>
      <c r="E30" s="91">
        <v>0</v>
      </c>
      <c r="F30" s="91">
        <f t="shared" si="9"/>
        <v>18104000</v>
      </c>
      <c r="G30" s="91">
        <v>2780551.78</v>
      </c>
      <c r="H30" s="91">
        <v>4161940.7230000002</v>
      </c>
      <c r="I30" s="91">
        <v>0</v>
      </c>
      <c r="J30" s="91">
        <f t="shared" si="10"/>
        <v>6942492.5030000005</v>
      </c>
      <c r="K30" s="91">
        <f t="shared" si="11"/>
        <v>11161507.497</v>
      </c>
      <c r="L30" s="85">
        <f t="shared" si="12"/>
        <v>38.347837511047281</v>
      </c>
    </row>
    <row r="31" spans="1:12" x14ac:dyDescent="0.2">
      <c r="A31" s="11" t="s">
        <v>31</v>
      </c>
      <c r="B31" s="16" t="s">
        <v>32</v>
      </c>
      <c r="C31" s="91">
        <v>16848000</v>
      </c>
      <c r="D31" s="91">
        <v>0</v>
      </c>
      <c r="E31" s="91">
        <v>0</v>
      </c>
      <c r="F31" s="91">
        <f t="shared" si="9"/>
        <v>16848000</v>
      </c>
      <c r="G31" s="91">
        <v>16073801.75</v>
      </c>
      <c r="H31" s="91">
        <v>305974.55</v>
      </c>
      <c r="I31" s="91">
        <v>0</v>
      </c>
      <c r="J31" s="91">
        <f t="shared" si="10"/>
        <v>16379776.300000001</v>
      </c>
      <c r="K31" s="91">
        <f t="shared" si="11"/>
        <v>468223.69999999925</v>
      </c>
      <c r="L31" s="85">
        <f t="shared" si="12"/>
        <v>97.220894468186131</v>
      </c>
    </row>
    <row r="32" spans="1:12" x14ac:dyDescent="0.2">
      <c r="A32" s="11" t="s">
        <v>33</v>
      </c>
      <c r="B32" s="16" t="s">
        <v>34</v>
      </c>
      <c r="C32" s="91">
        <v>12071000</v>
      </c>
      <c r="D32" s="91">
        <v>0</v>
      </c>
      <c r="E32" s="91">
        <v>0</v>
      </c>
      <c r="F32" s="91">
        <f t="shared" si="9"/>
        <v>12071000</v>
      </c>
      <c r="G32" s="91">
        <v>2952612.65</v>
      </c>
      <c r="H32" s="91">
        <v>2922400.65</v>
      </c>
      <c r="I32" s="91">
        <v>0</v>
      </c>
      <c r="J32" s="91">
        <f t="shared" si="10"/>
        <v>5875013.2999999998</v>
      </c>
      <c r="K32" s="91">
        <f t="shared" si="11"/>
        <v>6195986.7000000002</v>
      </c>
      <c r="L32" s="85">
        <f t="shared" si="12"/>
        <v>48.670477176704495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>+C36+C37+C38+C39+C40</f>
        <v>36403000</v>
      </c>
      <c r="D34" s="92">
        <f t="shared" ref="D34:K34" si="13">+D36+D37+D38+D39+D40</f>
        <v>0</v>
      </c>
      <c r="E34" s="92">
        <f t="shared" si="13"/>
        <v>0</v>
      </c>
      <c r="F34" s="92">
        <f t="shared" si="13"/>
        <v>36403000</v>
      </c>
      <c r="G34" s="92">
        <f t="shared" si="13"/>
        <v>11013258.920000002</v>
      </c>
      <c r="H34" s="92">
        <f t="shared" si="13"/>
        <v>7306320.4299999997</v>
      </c>
      <c r="I34" s="92">
        <f t="shared" si="13"/>
        <v>0</v>
      </c>
      <c r="J34" s="92">
        <f t="shared" si="13"/>
        <v>18319579.349999998</v>
      </c>
      <c r="K34" s="92">
        <f t="shared" si="13"/>
        <v>18083420.650000002</v>
      </c>
      <c r="L34" s="84">
        <f>+(J34/F34)*100</f>
        <v>50.324367085130341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20103000</v>
      </c>
      <c r="D36" s="91">
        <v>0</v>
      </c>
      <c r="E36" s="91">
        <v>0</v>
      </c>
      <c r="F36" s="91">
        <f t="shared" ref="F36:F39" si="14">+C36+D36+E36</f>
        <v>20103000</v>
      </c>
      <c r="G36" s="91">
        <v>6081948.96</v>
      </c>
      <c r="H36" s="91">
        <v>4034833.65</v>
      </c>
      <c r="I36" s="91">
        <v>0</v>
      </c>
      <c r="J36" s="91">
        <f t="shared" ref="J36:J39" si="15">+G36+H36</f>
        <v>10116782.609999999</v>
      </c>
      <c r="K36" s="91">
        <f t="shared" ref="K36:K40" si="16">+F36-J36-I36</f>
        <v>9986217.3900000006</v>
      </c>
      <c r="L36" s="85">
        <f t="shared" ref="L36:L40" si="17">+(J36/F36)*100</f>
        <v>50.324740635726009</v>
      </c>
    </row>
    <row r="37" spans="1:12" x14ac:dyDescent="0.2">
      <c r="A37" s="9" t="s">
        <v>38</v>
      </c>
      <c r="B37" s="16" t="s">
        <v>308</v>
      </c>
      <c r="C37" s="91">
        <v>1087000</v>
      </c>
      <c r="D37" s="91">
        <v>0</v>
      </c>
      <c r="E37" s="91">
        <v>0</v>
      </c>
      <c r="F37" s="91">
        <f t="shared" si="14"/>
        <v>1087000</v>
      </c>
      <c r="G37" s="91">
        <v>328753.99</v>
      </c>
      <c r="H37" s="91">
        <v>218099.12</v>
      </c>
      <c r="I37" s="91">
        <v>0</v>
      </c>
      <c r="J37" s="91">
        <f t="shared" si="15"/>
        <v>546853.11</v>
      </c>
      <c r="K37" s="91">
        <f t="shared" si="16"/>
        <v>540146.89</v>
      </c>
      <c r="L37" s="85">
        <f t="shared" si="17"/>
        <v>50.308473781048754</v>
      </c>
    </row>
    <row r="38" spans="1:12" x14ac:dyDescent="0.2">
      <c r="A38" s="9" t="s">
        <v>39</v>
      </c>
      <c r="B38" s="16" t="s">
        <v>309</v>
      </c>
      <c r="C38" s="91">
        <v>3260000</v>
      </c>
      <c r="D38" s="91">
        <v>0</v>
      </c>
      <c r="E38" s="91">
        <v>0</v>
      </c>
      <c r="F38" s="91">
        <f t="shared" si="14"/>
        <v>3260000</v>
      </c>
      <c r="G38" s="91">
        <v>986262.02</v>
      </c>
      <c r="H38" s="91">
        <v>654297.37</v>
      </c>
      <c r="I38" s="91">
        <v>0</v>
      </c>
      <c r="J38" s="91">
        <f t="shared" si="15"/>
        <v>1640559.3900000001</v>
      </c>
      <c r="K38" s="91">
        <f t="shared" si="16"/>
        <v>1619440.6099999999</v>
      </c>
      <c r="L38" s="85">
        <f t="shared" si="17"/>
        <v>50.323907668711662</v>
      </c>
    </row>
    <row r="39" spans="1:12" x14ac:dyDescent="0.2">
      <c r="A39" s="9" t="s">
        <v>40</v>
      </c>
      <c r="B39" s="16" t="s">
        <v>310</v>
      </c>
      <c r="C39" s="91">
        <v>10866000</v>
      </c>
      <c r="D39" s="91">
        <v>0</v>
      </c>
      <c r="E39" s="91">
        <v>0</v>
      </c>
      <c r="F39" s="91">
        <f t="shared" si="14"/>
        <v>10866000</v>
      </c>
      <c r="G39" s="91">
        <v>3287539.95</v>
      </c>
      <c r="H39" s="91">
        <v>2180991.16</v>
      </c>
      <c r="I39" s="91">
        <v>0</v>
      </c>
      <c r="J39" s="91">
        <f t="shared" si="15"/>
        <v>5468531.1100000003</v>
      </c>
      <c r="K39" s="91">
        <f t="shared" si="16"/>
        <v>5397468.8899999997</v>
      </c>
      <c r="L39" s="85">
        <f t="shared" si="17"/>
        <v>50.326993465856809</v>
      </c>
    </row>
    <row r="40" spans="1:12" x14ac:dyDescent="0.2">
      <c r="A40" s="9" t="s">
        <v>41</v>
      </c>
      <c r="B40" s="70" t="s">
        <v>311</v>
      </c>
      <c r="C40" s="91">
        <v>1087000</v>
      </c>
      <c r="D40" s="91">
        <v>0</v>
      </c>
      <c r="E40" s="91">
        <v>0</v>
      </c>
      <c r="F40" s="91">
        <f>+C40+D40+E40</f>
        <v>1087000</v>
      </c>
      <c r="G40" s="91">
        <v>328754</v>
      </c>
      <c r="H40" s="91">
        <v>218099.13</v>
      </c>
      <c r="I40" s="91">
        <v>0</v>
      </c>
      <c r="J40" s="91">
        <f>+G40+H40</f>
        <v>546853.13</v>
      </c>
      <c r="K40" s="91">
        <f t="shared" si="16"/>
        <v>540146.87</v>
      </c>
      <c r="L40" s="85">
        <f t="shared" si="17"/>
        <v>50.308475620975159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20821000</v>
      </c>
      <c r="D42" s="92">
        <f t="shared" ref="D42:K42" si="18">+D45+D46+D44</f>
        <v>0</v>
      </c>
      <c r="E42" s="92">
        <f t="shared" si="18"/>
        <v>0</v>
      </c>
      <c r="F42" s="92">
        <f t="shared" si="18"/>
        <v>20821000</v>
      </c>
      <c r="G42" s="92">
        <f t="shared" si="18"/>
        <v>6298926.5099999998</v>
      </c>
      <c r="H42" s="92">
        <f t="shared" si="18"/>
        <v>4178779.08</v>
      </c>
      <c r="I42" s="92">
        <f t="shared" si="18"/>
        <v>0</v>
      </c>
      <c r="J42" s="92">
        <f t="shared" si="18"/>
        <v>10477705.59</v>
      </c>
      <c r="K42" s="92">
        <f t="shared" si="18"/>
        <v>10343294.41</v>
      </c>
      <c r="L42" s="84">
        <f>+(J42/F42)*100</f>
        <v>50.322777916526583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16" t="s">
        <v>348</v>
      </c>
      <c r="C44" s="91">
        <v>11041000</v>
      </c>
      <c r="D44" s="91">
        <v>0</v>
      </c>
      <c r="E44" s="91">
        <v>0</v>
      </c>
      <c r="F44" s="91">
        <f>+C44+D44+E44</f>
        <v>11041000</v>
      </c>
      <c r="G44" s="91">
        <v>3340140.57</v>
      </c>
      <c r="H44" s="91">
        <v>2215887.02</v>
      </c>
      <c r="I44" s="91">
        <v>0</v>
      </c>
      <c r="J44" s="91">
        <f>+G44+H44</f>
        <v>5556027.5899999999</v>
      </c>
      <c r="K44" s="91">
        <f t="shared" ref="K44:K46" si="19">+F44-J44-I44</f>
        <v>5484972.4100000001</v>
      </c>
      <c r="L44" s="85">
        <f t="shared" ref="L44" si="20">+(J44/F44)*100</f>
        <v>50.321778733810341</v>
      </c>
    </row>
    <row r="45" spans="1:12" x14ac:dyDescent="0.2">
      <c r="A45" s="9" t="s">
        <v>44</v>
      </c>
      <c r="B45" s="16" t="s">
        <v>312</v>
      </c>
      <c r="C45" s="91">
        <v>3260000</v>
      </c>
      <c r="D45" s="91">
        <v>0</v>
      </c>
      <c r="E45" s="91">
        <v>0</v>
      </c>
      <c r="F45" s="91">
        <f>+C45+D45+E45</f>
        <v>3260000</v>
      </c>
      <c r="G45" s="91">
        <v>986262.02</v>
      </c>
      <c r="H45" s="91">
        <v>654297.37</v>
      </c>
      <c r="I45" s="91">
        <v>0</v>
      </c>
      <c r="J45" s="91">
        <f>+G45+H45</f>
        <v>1640559.3900000001</v>
      </c>
      <c r="K45" s="91">
        <f t="shared" si="19"/>
        <v>1619440.6099999999</v>
      </c>
      <c r="L45" s="85">
        <f t="shared" ref="L45:L46" si="21">+(J45/F45)*100</f>
        <v>50.323907668711662</v>
      </c>
    </row>
    <row r="46" spans="1:12" x14ac:dyDescent="0.2">
      <c r="A46" s="9" t="s">
        <v>45</v>
      </c>
      <c r="B46" s="16" t="s">
        <v>313</v>
      </c>
      <c r="C46" s="91">
        <v>6520000</v>
      </c>
      <c r="D46" s="91">
        <v>0</v>
      </c>
      <c r="E46" s="91">
        <v>0</v>
      </c>
      <c r="F46" s="91">
        <f>+C46+D46+E46</f>
        <v>6520000</v>
      </c>
      <c r="G46" s="91">
        <v>1972523.92</v>
      </c>
      <c r="H46" s="91">
        <v>1308594.69</v>
      </c>
      <c r="I46" s="91">
        <v>0</v>
      </c>
      <c r="J46" s="91">
        <f>+G46+H46</f>
        <v>3281118.61</v>
      </c>
      <c r="K46" s="91">
        <f t="shared" si="19"/>
        <v>3238881.39</v>
      </c>
      <c r="L46" s="85">
        <f t="shared" si="21"/>
        <v>50.323905061349691</v>
      </c>
    </row>
    <row r="47" spans="1:12" hidden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hidden="1" x14ac:dyDescent="0.2">
      <c r="A48" s="8" t="s">
        <v>223</v>
      </c>
      <c r="B48" s="18" t="s">
        <v>224</v>
      </c>
      <c r="C48" s="92">
        <f>+C50</f>
        <v>0</v>
      </c>
      <c r="D48" s="92">
        <f t="shared" ref="D48:K48" si="22">+D50</f>
        <v>0</v>
      </c>
      <c r="E48" s="92">
        <f t="shared" si="22"/>
        <v>0</v>
      </c>
      <c r="F48" s="92">
        <f t="shared" si="22"/>
        <v>0</v>
      </c>
      <c r="G48" s="92">
        <f t="shared" si="22"/>
        <v>0</v>
      </c>
      <c r="H48" s="92">
        <f t="shared" si="22"/>
        <v>0</v>
      </c>
      <c r="I48" s="92">
        <f t="shared" si="22"/>
        <v>0</v>
      </c>
      <c r="J48" s="92">
        <f t="shared" si="22"/>
        <v>0</v>
      </c>
      <c r="K48" s="92">
        <f t="shared" si="22"/>
        <v>0</v>
      </c>
      <c r="L48" s="84" t="e">
        <f>+(J48/F48)*100</f>
        <v>#DIV/0!</v>
      </c>
    </row>
    <row r="49" spans="1:12" ht="6.75" hidden="1" customHeight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hidden="1" x14ac:dyDescent="0.2">
      <c r="A50" s="29" t="s">
        <v>221</v>
      </c>
      <c r="B50" s="30" t="s">
        <v>222</v>
      </c>
      <c r="C50" s="91">
        <v>0</v>
      </c>
      <c r="D50" s="91">
        <v>0</v>
      </c>
      <c r="E50" s="91">
        <v>0</v>
      </c>
      <c r="F50" s="91">
        <f>+C50+D50+E50</f>
        <v>0</v>
      </c>
      <c r="G50" s="91">
        <v>0</v>
      </c>
      <c r="H50" s="91">
        <v>0</v>
      </c>
      <c r="I50" s="91">
        <v>0</v>
      </c>
      <c r="J50" s="91">
        <f>+G50+H50</f>
        <v>0</v>
      </c>
      <c r="K50" s="91">
        <f>+F50-J50-I50</f>
        <v>0</v>
      </c>
      <c r="L50" s="85" t="e">
        <f t="shared" ref="L50" si="23">+(J50/F50)*100</f>
        <v>#DIV/0!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>+C54+C61+C69+C79+C88+C95+C99+C105+C116+C120</f>
        <v>1930000</v>
      </c>
      <c r="D52" s="90">
        <f t="shared" ref="D52:K52" si="24">+D54+D61+D69+D79+D88+D95+D99+D105+D116+D120</f>
        <v>0</v>
      </c>
      <c r="E52" s="90">
        <f t="shared" si="24"/>
        <v>0</v>
      </c>
      <c r="F52" s="90">
        <f t="shared" si="24"/>
        <v>1930000</v>
      </c>
      <c r="G52" s="90">
        <f t="shared" si="24"/>
        <v>1930000</v>
      </c>
      <c r="H52" s="90">
        <f t="shared" si="24"/>
        <v>0</v>
      </c>
      <c r="I52" s="90">
        <f t="shared" si="24"/>
        <v>0</v>
      </c>
      <c r="J52" s="90">
        <f t="shared" si="24"/>
        <v>1930000</v>
      </c>
      <c r="K52" s="90">
        <f t="shared" si="24"/>
        <v>0</v>
      </c>
      <c r="L52" s="80">
        <f>+(J52/F52)*100</f>
        <v>100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>+C56+C57+C58+C59</f>
        <v>0</v>
      </c>
      <c r="D54" s="92">
        <f t="shared" ref="D54:K54" si="25">+D56+D57+D58+D59</f>
        <v>0</v>
      </c>
      <c r="E54" s="92">
        <f t="shared" si="25"/>
        <v>0</v>
      </c>
      <c r="F54" s="92">
        <f t="shared" si="25"/>
        <v>0</v>
      </c>
      <c r="G54" s="92">
        <f t="shared" si="25"/>
        <v>0</v>
      </c>
      <c r="H54" s="92">
        <f t="shared" si="25"/>
        <v>0</v>
      </c>
      <c r="I54" s="92">
        <f t="shared" si="25"/>
        <v>0</v>
      </c>
      <c r="J54" s="92">
        <f t="shared" si="25"/>
        <v>0</v>
      </c>
      <c r="K54" s="92">
        <f t="shared" si="25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7" si="26">+C56+D56+E56</f>
        <v>0</v>
      </c>
      <c r="G56" s="91">
        <v>0</v>
      </c>
      <c r="H56" s="91">
        <v>0</v>
      </c>
      <c r="I56" s="91">
        <v>0</v>
      </c>
      <c r="J56" s="91">
        <f t="shared" ref="J56:J57" si="27">+G56+H56</f>
        <v>0</v>
      </c>
      <c r="K56" s="91">
        <f t="shared" ref="K56:K57" si="28">+F56-J56-I56</f>
        <v>0</v>
      </c>
      <c r="L56" s="85" t="e">
        <f t="shared" ref="L56:L59" si="29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6"/>
        <v>0</v>
      </c>
      <c r="G57" s="91">
        <v>0</v>
      </c>
      <c r="H57" s="91">
        <v>0</v>
      </c>
      <c r="I57" s="91">
        <v>0</v>
      </c>
      <c r="J57" s="91">
        <f t="shared" si="27"/>
        <v>0</v>
      </c>
      <c r="K57" s="91">
        <f t="shared" si="28"/>
        <v>0</v>
      </c>
      <c r="L57" s="85" t="e">
        <f t="shared" si="29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>+C58+D58+E58</f>
        <v>0</v>
      </c>
      <c r="G58" s="91">
        <v>0</v>
      </c>
      <c r="H58" s="91">
        <v>0</v>
      </c>
      <c r="I58" s="91">
        <v>0</v>
      </c>
      <c r="J58" s="91">
        <f>+G58+H58</f>
        <v>0</v>
      </c>
      <c r="K58" s="91">
        <f>+F58-J58-I58</f>
        <v>0</v>
      </c>
      <c r="L58" s="85" t="e">
        <f t="shared" si="29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>+C59+D59+E59</f>
        <v>0</v>
      </c>
      <c r="G59" s="91">
        <v>0</v>
      </c>
      <c r="H59" s="91">
        <v>0</v>
      </c>
      <c r="I59" s="91">
        <v>0</v>
      </c>
      <c r="J59" s="91">
        <f>+G59+H59</f>
        <v>0</v>
      </c>
      <c r="K59" s="91">
        <f>+F59-J59-I59</f>
        <v>0</v>
      </c>
      <c r="L59" s="85" t="e">
        <f t="shared" si="29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>+C63+C64+C65+C66+C67</f>
        <v>0</v>
      </c>
      <c r="D61" s="92">
        <f t="shared" ref="D61:K61" si="30">+D63+D64+D65+D66+D67</f>
        <v>0</v>
      </c>
      <c r="E61" s="92">
        <f t="shared" si="30"/>
        <v>0</v>
      </c>
      <c r="F61" s="92">
        <f t="shared" si="30"/>
        <v>0</v>
      </c>
      <c r="G61" s="92">
        <f t="shared" si="30"/>
        <v>0</v>
      </c>
      <c r="H61" s="92">
        <f t="shared" si="30"/>
        <v>0</v>
      </c>
      <c r="I61" s="92">
        <f t="shared" si="30"/>
        <v>0</v>
      </c>
      <c r="J61" s="92">
        <f t="shared" si="30"/>
        <v>0</v>
      </c>
      <c r="K61" s="92">
        <f t="shared" si="30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31">+C63+D63+E63</f>
        <v>0</v>
      </c>
      <c r="G63" s="91">
        <v>0</v>
      </c>
      <c r="H63" s="91">
        <v>0</v>
      </c>
      <c r="I63" s="91">
        <v>0</v>
      </c>
      <c r="J63" s="91">
        <f t="shared" ref="J63:J67" si="32">+G63+H63</f>
        <v>0</v>
      </c>
      <c r="K63" s="91">
        <f t="shared" ref="K63:K67" si="33">+F63-J63-I63</f>
        <v>0</v>
      </c>
      <c r="L63" s="85" t="e">
        <f t="shared" ref="L63:L67" si="34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31"/>
        <v>0</v>
      </c>
      <c r="G64" s="91">
        <v>0</v>
      </c>
      <c r="H64" s="91">
        <v>0</v>
      </c>
      <c r="I64" s="91">
        <v>0</v>
      </c>
      <c r="J64" s="91">
        <f t="shared" si="32"/>
        <v>0</v>
      </c>
      <c r="K64" s="91">
        <f t="shared" si="33"/>
        <v>0</v>
      </c>
      <c r="L64" s="85" t="e">
        <f t="shared" si="34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>+C65+D65+E65</f>
        <v>0</v>
      </c>
      <c r="G65" s="91">
        <v>0</v>
      </c>
      <c r="H65" s="91">
        <v>0</v>
      </c>
      <c r="I65" s="91">
        <v>0</v>
      </c>
      <c r="J65" s="91">
        <f>+G65+H65</f>
        <v>0</v>
      </c>
      <c r="K65" s="91">
        <f t="shared" si="33"/>
        <v>0</v>
      </c>
      <c r="L65" s="85" t="e">
        <f t="shared" si="34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>+C66+D66+E66</f>
        <v>0</v>
      </c>
      <c r="G66" s="91">
        <v>0</v>
      </c>
      <c r="H66" s="91">
        <v>0</v>
      </c>
      <c r="I66" s="91">
        <v>0</v>
      </c>
      <c r="J66" s="91">
        <f>+G66+H66</f>
        <v>0</v>
      </c>
      <c r="K66" s="91">
        <f t="shared" si="33"/>
        <v>0</v>
      </c>
      <c r="L66" s="85" t="e">
        <f t="shared" si="34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31"/>
        <v>0</v>
      </c>
      <c r="G67" s="91">
        <v>0</v>
      </c>
      <c r="H67" s="91">
        <v>0</v>
      </c>
      <c r="I67" s="91">
        <v>0</v>
      </c>
      <c r="J67" s="91">
        <f t="shared" si="32"/>
        <v>0</v>
      </c>
      <c r="K67" s="91">
        <f t="shared" si="33"/>
        <v>0</v>
      </c>
      <c r="L67" s="85" t="e">
        <f t="shared" si="34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>+C71+C72+C73+C74+C75+C76+C77</f>
        <v>0</v>
      </c>
      <c r="D69" s="92">
        <f t="shared" ref="D69:K69" si="35">+D71+D72+D73+D74+D75+D76+D77</f>
        <v>0</v>
      </c>
      <c r="E69" s="92">
        <f t="shared" si="35"/>
        <v>0</v>
      </c>
      <c r="F69" s="92">
        <f t="shared" si="35"/>
        <v>0</v>
      </c>
      <c r="G69" s="92">
        <f t="shared" si="35"/>
        <v>0</v>
      </c>
      <c r="H69" s="92">
        <f t="shared" si="35"/>
        <v>0</v>
      </c>
      <c r="I69" s="92">
        <f t="shared" si="35"/>
        <v>0</v>
      </c>
      <c r="J69" s="92">
        <f t="shared" si="35"/>
        <v>0</v>
      </c>
      <c r="K69" s="92">
        <f t="shared" si="35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>+C71+D71+E71</f>
        <v>0</v>
      </c>
      <c r="G71" s="91">
        <v>0</v>
      </c>
      <c r="H71" s="91">
        <v>0</v>
      </c>
      <c r="I71" s="91">
        <v>0</v>
      </c>
      <c r="J71" s="91">
        <f>+G71+H71</f>
        <v>0</v>
      </c>
      <c r="K71" s="91">
        <f t="shared" ref="K71:K77" si="36">+F71-J71-I71</f>
        <v>0</v>
      </c>
      <c r="L71" s="85" t="e">
        <f t="shared" ref="L71:L77" si="37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ref="F72:F76" si="38">+C72+D72+E72</f>
        <v>0</v>
      </c>
      <c r="G72" s="91">
        <v>0</v>
      </c>
      <c r="H72" s="91">
        <v>0</v>
      </c>
      <c r="I72" s="91">
        <v>0</v>
      </c>
      <c r="J72" s="91">
        <f t="shared" ref="J72:J76" si="39">+G72+H72</f>
        <v>0</v>
      </c>
      <c r="K72" s="91">
        <f t="shared" si="36"/>
        <v>0</v>
      </c>
      <c r="L72" s="85" t="e">
        <f t="shared" si="37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8"/>
        <v>0</v>
      </c>
      <c r="G73" s="91">
        <v>0</v>
      </c>
      <c r="H73" s="91">
        <v>0</v>
      </c>
      <c r="I73" s="91">
        <v>0</v>
      </c>
      <c r="J73" s="91">
        <f t="shared" si="39"/>
        <v>0</v>
      </c>
      <c r="K73" s="91">
        <f t="shared" si="36"/>
        <v>0</v>
      </c>
      <c r="L73" s="85" t="e">
        <f t="shared" si="37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 t="shared" si="38"/>
        <v>0</v>
      </c>
      <c r="G74" s="91">
        <v>0</v>
      </c>
      <c r="H74" s="91">
        <v>0</v>
      </c>
      <c r="I74" s="91">
        <v>0</v>
      </c>
      <c r="J74" s="91">
        <f t="shared" si="39"/>
        <v>0</v>
      </c>
      <c r="K74" s="91">
        <f t="shared" si="36"/>
        <v>0</v>
      </c>
      <c r="L74" s="85" t="e">
        <f t="shared" si="37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8"/>
        <v>0</v>
      </c>
      <c r="G75" s="91">
        <v>0</v>
      </c>
      <c r="H75" s="91">
        <v>0</v>
      </c>
      <c r="I75" s="91">
        <v>0</v>
      </c>
      <c r="J75" s="91">
        <f t="shared" si="39"/>
        <v>0</v>
      </c>
      <c r="K75" s="91">
        <f t="shared" si="36"/>
        <v>0</v>
      </c>
      <c r="L75" s="85" t="e">
        <f t="shared" si="37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8"/>
        <v>0</v>
      </c>
      <c r="G76" s="91">
        <v>0</v>
      </c>
      <c r="H76" s="91">
        <v>0</v>
      </c>
      <c r="I76" s="91">
        <v>0</v>
      </c>
      <c r="J76" s="91">
        <f t="shared" si="39"/>
        <v>0</v>
      </c>
      <c r="K76" s="91">
        <f t="shared" si="36"/>
        <v>0</v>
      </c>
      <c r="L76" s="85" t="e">
        <f t="shared" si="37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>+C77+D77+E77</f>
        <v>0</v>
      </c>
      <c r="G77" s="91">
        <v>0</v>
      </c>
      <c r="H77" s="91">
        <v>0</v>
      </c>
      <c r="I77" s="91">
        <v>0</v>
      </c>
      <c r="J77" s="91">
        <f>+G77+H77</f>
        <v>0</v>
      </c>
      <c r="K77" s="91">
        <f t="shared" si="36"/>
        <v>0</v>
      </c>
      <c r="L77" s="85" t="e">
        <f t="shared" si="37"/>
        <v>#DIV/0!</v>
      </c>
    </row>
    <row r="78" spans="1:12" ht="8.25" hidden="1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hidden="1" outlineLevel="1" x14ac:dyDescent="0.2">
      <c r="A79" s="8" t="s">
        <v>78</v>
      </c>
      <c r="B79" s="18" t="s">
        <v>79</v>
      </c>
      <c r="C79" s="92">
        <f>+C82+C83+C84+C85+C86</f>
        <v>0</v>
      </c>
      <c r="D79" s="92">
        <f t="shared" ref="D79:K79" si="40">+D82+D83+D84+D85+D86</f>
        <v>0</v>
      </c>
      <c r="E79" s="92">
        <f t="shared" si="40"/>
        <v>0</v>
      </c>
      <c r="F79" s="92">
        <f t="shared" si="40"/>
        <v>0</v>
      </c>
      <c r="G79" s="92">
        <f t="shared" si="40"/>
        <v>0</v>
      </c>
      <c r="H79" s="92">
        <f t="shared" si="40"/>
        <v>0</v>
      </c>
      <c r="I79" s="92">
        <f t="shared" si="40"/>
        <v>0</v>
      </c>
      <c r="J79" s="92">
        <f t="shared" si="40"/>
        <v>0</v>
      </c>
      <c r="K79" s="92">
        <f t="shared" si="40"/>
        <v>0</v>
      </c>
      <c r="L79" s="84" t="e">
        <f>+(J79/F79)*100</f>
        <v>#DIV/0!</v>
      </c>
    </row>
    <row r="80" spans="1:12" ht="8.25" hidden="1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5" si="41">+C81+D81+E81</f>
        <v>0</v>
      </c>
      <c r="G81" s="91">
        <v>0</v>
      </c>
      <c r="H81" s="91">
        <v>0</v>
      </c>
      <c r="I81" s="91">
        <v>0</v>
      </c>
      <c r="J81" s="91">
        <f t="shared" ref="J81:J85" si="42">+G81+H81</f>
        <v>0</v>
      </c>
      <c r="K81" s="91">
        <f t="shared" ref="K81:K86" si="43">+F81-J81-I81</f>
        <v>0</v>
      </c>
      <c r="L81" s="85" t="e">
        <f t="shared" ref="L81" si="44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41"/>
        <v>0</v>
      </c>
      <c r="G82" s="91">
        <v>0</v>
      </c>
      <c r="H82" s="91">
        <v>0</v>
      </c>
      <c r="I82" s="91">
        <v>0</v>
      </c>
      <c r="J82" s="91">
        <f t="shared" si="42"/>
        <v>0</v>
      </c>
      <c r="K82" s="91">
        <f t="shared" si="43"/>
        <v>0</v>
      </c>
      <c r="L82" s="85" t="e">
        <f t="shared" ref="L82:L86" si="45">+(J82/F82)*100</f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41"/>
        <v>0</v>
      </c>
      <c r="G83" s="91">
        <v>0</v>
      </c>
      <c r="H83" s="91">
        <v>0</v>
      </c>
      <c r="I83" s="91">
        <v>0</v>
      </c>
      <c r="J83" s="91">
        <f t="shared" si="42"/>
        <v>0</v>
      </c>
      <c r="K83" s="91">
        <f t="shared" si="43"/>
        <v>0</v>
      </c>
      <c r="L83" s="85" t="e">
        <f t="shared" si="45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41"/>
        <v>0</v>
      </c>
      <c r="G84" s="91">
        <v>0</v>
      </c>
      <c r="H84" s="91">
        <v>0</v>
      </c>
      <c r="I84" s="91">
        <v>0</v>
      </c>
      <c r="J84" s="91">
        <f t="shared" si="42"/>
        <v>0</v>
      </c>
      <c r="K84" s="91">
        <f t="shared" si="43"/>
        <v>0</v>
      </c>
      <c r="L84" s="85" t="e">
        <f t="shared" si="45"/>
        <v>#DIV/0!</v>
      </c>
    </row>
    <row r="85" spans="1:12" hidden="1" x14ac:dyDescent="0.2">
      <c r="A85" s="12" t="s">
        <v>86</v>
      </c>
      <c r="B85" s="16" t="s">
        <v>87</v>
      </c>
      <c r="C85" s="91">
        <v>0</v>
      </c>
      <c r="D85" s="91">
        <v>0</v>
      </c>
      <c r="E85" s="91">
        <v>0</v>
      </c>
      <c r="F85" s="91">
        <f t="shared" si="41"/>
        <v>0</v>
      </c>
      <c r="G85" s="91">
        <v>0</v>
      </c>
      <c r="H85" s="91">
        <v>0</v>
      </c>
      <c r="I85" s="91">
        <v>0</v>
      </c>
      <c r="J85" s="91">
        <f t="shared" si="42"/>
        <v>0</v>
      </c>
      <c r="K85" s="91">
        <f t="shared" si="43"/>
        <v>0</v>
      </c>
      <c r="L85" s="85" t="e">
        <f t="shared" si="45"/>
        <v>#DIV/0!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>+C86+D86+E86</f>
        <v>0</v>
      </c>
      <c r="G86" s="91">
        <v>0</v>
      </c>
      <c r="H86" s="91">
        <v>0</v>
      </c>
      <c r="I86" s="91">
        <v>0</v>
      </c>
      <c r="J86" s="91">
        <f>+G86+H86</f>
        <v>0</v>
      </c>
      <c r="K86" s="91">
        <f t="shared" si="43"/>
        <v>0</v>
      </c>
      <c r="L86" s="85" t="e">
        <f t="shared" si="45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>+C90+C91+C92+C93</f>
        <v>0</v>
      </c>
      <c r="D88" s="92">
        <f t="shared" ref="D88:K88" si="46">+D90+D91+D92+D93</f>
        <v>0</v>
      </c>
      <c r="E88" s="92">
        <f t="shared" si="46"/>
        <v>0</v>
      </c>
      <c r="F88" s="92">
        <f t="shared" si="46"/>
        <v>0</v>
      </c>
      <c r="G88" s="92">
        <f t="shared" si="46"/>
        <v>0</v>
      </c>
      <c r="H88" s="92">
        <f t="shared" si="46"/>
        <v>0</v>
      </c>
      <c r="I88" s="92">
        <f t="shared" si="46"/>
        <v>0</v>
      </c>
      <c r="J88" s="92">
        <f t="shared" si="46"/>
        <v>0</v>
      </c>
      <c r="K88" s="92">
        <f t="shared" si="46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>+C90+D90+E90</f>
        <v>0</v>
      </c>
      <c r="G90" s="91">
        <v>0</v>
      </c>
      <c r="H90" s="91">
        <v>0</v>
      </c>
      <c r="I90" s="91">
        <v>0</v>
      </c>
      <c r="J90" s="91">
        <f>+G90+H90</f>
        <v>0</v>
      </c>
      <c r="K90" s="91">
        <f>+F90-J90-I90</f>
        <v>0</v>
      </c>
      <c r="L90" s="85" t="e">
        <f t="shared" ref="L90:L93" si="47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ref="F91:F93" si="48">+C91+D91+E91</f>
        <v>0</v>
      </c>
      <c r="G91" s="91">
        <v>0</v>
      </c>
      <c r="H91" s="91">
        <v>0</v>
      </c>
      <c r="I91" s="91">
        <v>0</v>
      </c>
      <c r="J91" s="91">
        <f t="shared" ref="J91:J93" si="49">+G91+H91</f>
        <v>0</v>
      </c>
      <c r="K91" s="91">
        <f t="shared" ref="K91:K93" si="50">+F91-J91-I91</f>
        <v>0</v>
      </c>
      <c r="L91" s="85" t="e">
        <f t="shared" si="47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8"/>
        <v>0</v>
      </c>
      <c r="G92" s="91">
        <v>0</v>
      </c>
      <c r="H92" s="91">
        <v>0</v>
      </c>
      <c r="I92" s="91">
        <v>0</v>
      </c>
      <c r="J92" s="91">
        <f t="shared" si="49"/>
        <v>0</v>
      </c>
      <c r="K92" s="91">
        <f t="shared" si="50"/>
        <v>0</v>
      </c>
      <c r="L92" s="85" t="e">
        <f t="shared" si="47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8"/>
        <v>0</v>
      </c>
      <c r="G93" s="91">
        <v>0</v>
      </c>
      <c r="H93" s="91">
        <v>0</v>
      </c>
      <c r="I93" s="91">
        <v>0</v>
      </c>
      <c r="J93" s="91">
        <f t="shared" si="49"/>
        <v>0</v>
      </c>
      <c r="K93" s="91">
        <f t="shared" si="50"/>
        <v>0</v>
      </c>
      <c r="L93" s="85" t="e">
        <f t="shared" si="47"/>
        <v>#DIV/0!</v>
      </c>
    </row>
    <row r="94" spans="1:12" ht="11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>+C97</f>
        <v>1930000</v>
      </c>
      <c r="D95" s="92">
        <f t="shared" ref="D95:K95" si="51">+D97</f>
        <v>0</v>
      </c>
      <c r="E95" s="92">
        <f t="shared" si="51"/>
        <v>0</v>
      </c>
      <c r="F95" s="92">
        <f t="shared" si="51"/>
        <v>1930000</v>
      </c>
      <c r="G95" s="92">
        <f t="shared" si="51"/>
        <v>1930000</v>
      </c>
      <c r="H95" s="92">
        <f t="shared" si="51"/>
        <v>0</v>
      </c>
      <c r="I95" s="92">
        <f t="shared" si="51"/>
        <v>0</v>
      </c>
      <c r="J95" s="92">
        <f t="shared" si="51"/>
        <v>1930000</v>
      </c>
      <c r="K95" s="92">
        <f t="shared" si="51"/>
        <v>0</v>
      </c>
      <c r="L95" s="84">
        <f>+(J95/F95)*100</f>
        <v>100</v>
      </c>
    </row>
    <row r="96" spans="1:12" ht="11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1930000</v>
      </c>
      <c r="D97" s="91">
        <v>0</v>
      </c>
      <c r="E97" s="91">
        <v>0</v>
      </c>
      <c r="F97" s="91">
        <f>+C97+D97+E97</f>
        <v>1930000</v>
      </c>
      <c r="G97" s="91">
        <v>1930000</v>
      </c>
      <c r="H97" s="91">
        <v>0</v>
      </c>
      <c r="I97" s="91">
        <v>0</v>
      </c>
      <c r="J97" s="91">
        <f>+G97+H97</f>
        <v>1930000</v>
      </c>
      <c r="K97" s="91">
        <f>+F97-J97-I97</f>
        <v>0</v>
      </c>
      <c r="L97" s="85">
        <f>+(J97/F97)*100</f>
        <v>100</v>
      </c>
    </row>
    <row r="98" spans="1:12" ht="11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>+C101+C102+C103</f>
        <v>0</v>
      </c>
      <c r="D99" s="92">
        <f t="shared" ref="D99:K99" si="52">+D101+D102+D103</f>
        <v>0</v>
      </c>
      <c r="E99" s="92">
        <f t="shared" si="52"/>
        <v>0</v>
      </c>
      <c r="F99" s="92">
        <f t="shared" si="52"/>
        <v>0</v>
      </c>
      <c r="G99" s="92">
        <f t="shared" si="52"/>
        <v>0</v>
      </c>
      <c r="H99" s="92">
        <f t="shared" si="52"/>
        <v>0</v>
      </c>
      <c r="I99" s="92">
        <f t="shared" si="52"/>
        <v>0</v>
      </c>
      <c r="J99" s="92">
        <f t="shared" si="52"/>
        <v>0</v>
      </c>
      <c r="K99" s="92">
        <f t="shared" si="52"/>
        <v>0</v>
      </c>
      <c r="L99" s="84" t="e">
        <f>+(J99/F99)*100</f>
        <v>#DIV/0!</v>
      </c>
    </row>
    <row r="100" spans="1:12" ht="11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53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4">+G101+H101</f>
        <v>0</v>
      </c>
      <c r="K101" s="91">
        <f t="shared" ref="K101:K103" si="55">+F101-J101-I101</f>
        <v>0</v>
      </c>
      <c r="L101" s="85" t="e">
        <f t="shared" ref="L101:L103" si="56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53"/>
        <v>0</v>
      </c>
      <c r="G102" s="91">
        <v>0</v>
      </c>
      <c r="H102" s="91">
        <v>0</v>
      </c>
      <c r="I102" s="91">
        <v>0</v>
      </c>
      <c r="J102" s="91">
        <f t="shared" si="54"/>
        <v>0</v>
      </c>
      <c r="K102" s="91">
        <f t="shared" si="55"/>
        <v>0</v>
      </c>
      <c r="L102" s="85" t="e">
        <f t="shared" si="56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53"/>
        <v>0</v>
      </c>
      <c r="G103" s="91">
        <v>0</v>
      </c>
      <c r="H103" s="91">
        <v>0</v>
      </c>
      <c r="I103" s="91">
        <v>0</v>
      </c>
      <c r="J103" s="91">
        <f t="shared" si="54"/>
        <v>0</v>
      </c>
      <c r="K103" s="91">
        <f t="shared" si="55"/>
        <v>0</v>
      </c>
      <c r="L103" s="85" t="e">
        <f t="shared" si="56"/>
        <v>#DIV/0!</v>
      </c>
    </row>
    <row r="104" spans="1:12" ht="11.25" hidden="1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hidden="1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7">+D107+D108+D110+D111+D112+D113+D114+D109</f>
        <v>0</v>
      </c>
      <c r="E105" s="92">
        <f t="shared" si="57"/>
        <v>0</v>
      </c>
      <c r="F105" s="92">
        <f t="shared" si="57"/>
        <v>0</v>
      </c>
      <c r="G105" s="92">
        <f t="shared" si="57"/>
        <v>0</v>
      </c>
      <c r="H105" s="92">
        <f t="shared" si="57"/>
        <v>0</v>
      </c>
      <c r="I105" s="92">
        <f t="shared" si="57"/>
        <v>0</v>
      </c>
      <c r="J105" s="92">
        <f t="shared" si="57"/>
        <v>0</v>
      </c>
      <c r="K105" s="92">
        <f t="shared" si="57"/>
        <v>0</v>
      </c>
      <c r="L105" s="84" t="e">
        <f>+(J105/F105)*100</f>
        <v>#DIV/0!</v>
      </c>
    </row>
    <row r="106" spans="1:12" hidden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4" si="58">+C107+D107+E107</f>
        <v>0</v>
      </c>
      <c r="G107" s="91">
        <v>0</v>
      </c>
      <c r="H107" s="91">
        <v>0</v>
      </c>
      <c r="I107" s="91">
        <v>0</v>
      </c>
      <c r="J107" s="91">
        <f t="shared" ref="J107:J114" si="59">+G107+H107</f>
        <v>0</v>
      </c>
      <c r="K107" s="91">
        <f t="shared" ref="K107:K114" si="60">+F107-J107-I107</f>
        <v>0</v>
      </c>
      <c r="L107" s="85" t="e">
        <f t="shared" ref="L107:L114" si="61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8"/>
        <v>0</v>
      </c>
      <c r="G108" s="91">
        <v>0</v>
      </c>
      <c r="H108" s="91">
        <v>0</v>
      </c>
      <c r="I108" s="91">
        <v>0</v>
      </c>
      <c r="J108" s="91">
        <f t="shared" si="59"/>
        <v>0</v>
      </c>
      <c r="K108" s="91">
        <f t="shared" si="60"/>
        <v>0</v>
      </c>
      <c r="L108" s="85" t="e">
        <f t="shared" si="61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8"/>
        <v>0</v>
      </c>
      <c r="G109" s="91">
        <v>0</v>
      </c>
      <c r="H109" s="91">
        <v>0</v>
      </c>
      <c r="I109" s="91">
        <v>0</v>
      </c>
      <c r="J109" s="91">
        <f t="shared" si="59"/>
        <v>0</v>
      </c>
      <c r="K109" s="91">
        <f t="shared" si="60"/>
        <v>0</v>
      </c>
      <c r="L109" s="85" t="e">
        <f t="shared" ref="L109" si="62">+(J109/F109)*100</f>
        <v>#DIV/0!</v>
      </c>
    </row>
    <row r="110" spans="1:12" ht="12.75" hidden="1" customHeight="1" x14ac:dyDescent="0.2">
      <c r="A110" s="9" t="s">
        <v>113</v>
      </c>
      <c r="B110" s="16" t="s">
        <v>326</v>
      </c>
      <c r="C110" s="91">
        <v>0</v>
      </c>
      <c r="D110" s="91">
        <v>0</v>
      </c>
      <c r="E110" s="91">
        <v>0</v>
      </c>
      <c r="F110" s="91">
        <f t="shared" si="58"/>
        <v>0</v>
      </c>
      <c r="G110" s="91">
        <v>0</v>
      </c>
      <c r="H110" s="91">
        <v>0</v>
      </c>
      <c r="I110" s="91">
        <v>0</v>
      </c>
      <c r="J110" s="91">
        <f t="shared" si="59"/>
        <v>0</v>
      </c>
      <c r="K110" s="91">
        <f t="shared" si="60"/>
        <v>0</v>
      </c>
      <c r="L110" s="85" t="e">
        <f t="shared" si="61"/>
        <v>#DIV/0!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8"/>
        <v>0</v>
      </c>
      <c r="G111" s="91">
        <v>0</v>
      </c>
      <c r="H111" s="91">
        <v>0</v>
      </c>
      <c r="I111" s="91">
        <v>0</v>
      </c>
      <c r="J111" s="91">
        <f t="shared" si="59"/>
        <v>0</v>
      </c>
      <c r="K111" s="91">
        <f t="shared" si="60"/>
        <v>0</v>
      </c>
      <c r="L111" s="85" t="e">
        <f t="shared" si="61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8"/>
        <v>0</v>
      </c>
      <c r="G112" s="91">
        <v>0</v>
      </c>
      <c r="H112" s="91">
        <v>0</v>
      </c>
      <c r="I112" s="91">
        <v>0</v>
      </c>
      <c r="J112" s="91">
        <f t="shared" si="59"/>
        <v>0</v>
      </c>
      <c r="K112" s="91">
        <f t="shared" si="60"/>
        <v>0</v>
      </c>
      <c r="L112" s="85" t="e">
        <f t="shared" si="61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 t="shared" si="60"/>
        <v>0</v>
      </c>
      <c r="L113" s="85" t="e">
        <f t="shared" si="61"/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si="58"/>
        <v>0</v>
      </c>
      <c r="G114" s="91">
        <v>0</v>
      </c>
      <c r="H114" s="91">
        <v>0</v>
      </c>
      <c r="I114" s="91">
        <v>0</v>
      </c>
      <c r="J114" s="91">
        <f t="shared" si="59"/>
        <v>0</v>
      </c>
      <c r="K114" s="91">
        <f t="shared" si="60"/>
        <v>0</v>
      </c>
      <c r="L114" s="85" t="e">
        <f t="shared" si="61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>+C118</f>
        <v>0</v>
      </c>
      <c r="D116" s="92">
        <f t="shared" ref="D116:K116" si="63">+D118</f>
        <v>0</v>
      </c>
      <c r="E116" s="92">
        <f t="shared" si="63"/>
        <v>0</v>
      </c>
      <c r="F116" s="92">
        <f t="shared" si="63"/>
        <v>0</v>
      </c>
      <c r="G116" s="92">
        <f t="shared" si="63"/>
        <v>0</v>
      </c>
      <c r="H116" s="92">
        <f t="shared" si="63"/>
        <v>0</v>
      </c>
      <c r="I116" s="92">
        <f t="shared" si="63"/>
        <v>0</v>
      </c>
      <c r="J116" s="92">
        <f t="shared" si="63"/>
        <v>0</v>
      </c>
      <c r="K116" s="92">
        <f t="shared" si="63"/>
        <v>0</v>
      </c>
      <c r="L116" s="84" t="e">
        <f>+(J116/F116)*100</f>
        <v>#DIV/0!</v>
      </c>
    </row>
    <row r="117" spans="1:12" ht="11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11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1.25" hidden="1" customHeight="1" outlineLevel="1" x14ac:dyDescent="0.2">
      <c r="A120" s="8" t="s">
        <v>118</v>
      </c>
      <c r="B120" s="18" t="s">
        <v>119</v>
      </c>
      <c r="C120" s="92">
        <f>+C122+C123+C124</f>
        <v>0</v>
      </c>
      <c r="D120" s="92">
        <f t="shared" ref="D120:K120" si="64">+D122+D123+D124</f>
        <v>0</v>
      </c>
      <c r="E120" s="92">
        <f t="shared" si="64"/>
        <v>0</v>
      </c>
      <c r="F120" s="92">
        <f t="shared" si="64"/>
        <v>0</v>
      </c>
      <c r="G120" s="92">
        <f t="shared" si="64"/>
        <v>0</v>
      </c>
      <c r="H120" s="92">
        <f t="shared" si="64"/>
        <v>0</v>
      </c>
      <c r="I120" s="92">
        <f t="shared" si="64"/>
        <v>0</v>
      </c>
      <c r="J120" s="92">
        <f t="shared" si="64"/>
        <v>0</v>
      </c>
      <c r="K120" s="92">
        <f t="shared" si="64"/>
        <v>0</v>
      </c>
      <c r="L120" s="84" t="e">
        <f>+(J120/F120)*100</f>
        <v>#DIV/0!</v>
      </c>
    </row>
    <row r="121" spans="1:12" ht="11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:F124" si="65">+C122+D122+E122</f>
        <v>0</v>
      </c>
      <c r="G122" s="91">
        <v>0</v>
      </c>
      <c r="H122" s="91">
        <v>0</v>
      </c>
      <c r="I122" s="91">
        <v>0</v>
      </c>
      <c r="J122" s="91">
        <f t="shared" ref="J122:J124" si="66">+G122+H122</f>
        <v>0</v>
      </c>
      <c r="K122" s="91">
        <f t="shared" ref="K122:K124" si="67">+F122-J122-I122</f>
        <v>0</v>
      </c>
      <c r="L122" s="85" t="e">
        <f t="shared" ref="L122:L124" si="68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 t="shared" si="65"/>
        <v>0</v>
      </c>
      <c r="G123" s="91">
        <v>0</v>
      </c>
      <c r="H123" s="91">
        <v>0</v>
      </c>
      <c r="I123" s="91">
        <v>0</v>
      </c>
      <c r="J123" s="91">
        <f t="shared" si="66"/>
        <v>0</v>
      </c>
      <c r="K123" s="91">
        <f t="shared" si="67"/>
        <v>0</v>
      </c>
      <c r="L123" s="85" t="e">
        <f t="shared" si="68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 t="shared" si="65"/>
        <v>0</v>
      </c>
      <c r="G124" s="91">
        <v>0</v>
      </c>
      <c r="H124" s="91">
        <v>0</v>
      </c>
      <c r="I124" s="91">
        <v>0</v>
      </c>
      <c r="J124" s="91">
        <f t="shared" si="66"/>
        <v>0</v>
      </c>
      <c r="K124" s="91">
        <f t="shared" si="67"/>
        <v>0</v>
      </c>
      <c r="L124" s="85" t="e">
        <f t="shared" si="68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>+C128+C135+C139+C148+C153</f>
        <v>4861104</v>
      </c>
      <c r="D126" s="90">
        <f t="shared" ref="D126:K126" si="69">+D128+D135+D139+D148+D153</f>
        <v>0</v>
      </c>
      <c r="E126" s="90">
        <f t="shared" si="69"/>
        <v>0</v>
      </c>
      <c r="F126" s="90">
        <f t="shared" si="69"/>
        <v>4861104</v>
      </c>
      <c r="G126" s="90">
        <f t="shared" si="69"/>
        <v>0</v>
      </c>
      <c r="H126" s="90">
        <f t="shared" si="69"/>
        <v>548548.31999999995</v>
      </c>
      <c r="I126" s="90">
        <f t="shared" si="69"/>
        <v>1002368</v>
      </c>
      <c r="J126" s="90">
        <f t="shared" si="69"/>
        <v>548548.31999999995</v>
      </c>
      <c r="K126" s="90">
        <f t="shared" si="69"/>
        <v>3310187.6799999997</v>
      </c>
      <c r="L126" s="80">
        <f>+(J126/F126)*100</f>
        <v>11.284439090379468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>+C130+C131+C132+C133</f>
        <v>1398550</v>
      </c>
      <c r="D128" s="92">
        <f t="shared" ref="D128:K128" si="70">+D130+D131+D132+D133</f>
        <v>0</v>
      </c>
      <c r="E128" s="92">
        <f t="shared" si="70"/>
        <v>0</v>
      </c>
      <c r="F128" s="92">
        <f t="shared" si="70"/>
        <v>1398550</v>
      </c>
      <c r="G128" s="92">
        <f t="shared" si="70"/>
        <v>0</v>
      </c>
      <c r="H128" s="92">
        <f t="shared" si="70"/>
        <v>0</v>
      </c>
      <c r="I128" s="92">
        <f t="shared" si="70"/>
        <v>497000</v>
      </c>
      <c r="J128" s="92">
        <f t="shared" si="70"/>
        <v>0</v>
      </c>
      <c r="K128" s="92">
        <f t="shared" si="70"/>
        <v>901550</v>
      </c>
      <c r="L128" s="84">
        <f>+(J128/F128)*100</f>
        <v>0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hidden="1" x14ac:dyDescent="0.2">
      <c r="A130" s="9" t="s">
        <v>127</v>
      </c>
      <c r="B130" s="16" t="s">
        <v>128</v>
      </c>
      <c r="C130" s="91">
        <v>0</v>
      </c>
      <c r="D130" s="91">
        <v>0</v>
      </c>
      <c r="E130" s="91">
        <v>0</v>
      </c>
      <c r="F130" s="91">
        <f t="shared" ref="F130:F133" si="71">+C130+D130+E130</f>
        <v>0</v>
      </c>
      <c r="G130" s="91">
        <v>0</v>
      </c>
      <c r="H130" s="91">
        <v>0</v>
      </c>
      <c r="I130" s="91">
        <v>0</v>
      </c>
      <c r="J130" s="91">
        <f t="shared" ref="J130:J133" si="72">+G130+H130</f>
        <v>0</v>
      </c>
      <c r="K130" s="91">
        <f t="shared" ref="K130:K133" si="73">+F130-J130-I130</f>
        <v>0</v>
      </c>
      <c r="L130" s="85" t="e">
        <f t="shared" ref="L130:L133" si="74">+(J130/F130)*100</f>
        <v>#DIV/0!</v>
      </c>
    </row>
    <row r="131" spans="1:12" x14ac:dyDescent="0.2">
      <c r="A131" s="9" t="s">
        <v>129</v>
      </c>
      <c r="B131" s="16" t="s">
        <v>130</v>
      </c>
      <c r="C131" s="91">
        <v>32550</v>
      </c>
      <c r="D131" s="91">
        <v>0</v>
      </c>
      <c r="E131" s="91">
        <v>0</v>
      </c>
      <c r="F131" s="91">
        <f t="shared" si="71"/>
        <v>32550</v>
      </c>
      <c r="G131" s="91">
        <v>0</v>
      </c>
      <c r="H131" s="91">
        <v>0</v>
      </c>
      <c r="I131" s="91">
        <v>0</v>
      </c>
      <c r="J131" s="91">
        <f t="shared" si="72"/>
        <v>0</v>
      </c>
      <c r="K131" s="91">
        <f t="shared" si="73"/>
        <v>32550</v>
      </c>
      <c r="L131" s="85">
        <f t="shared" si="74"/>
        <v>0</v>
      </c>
    </row>
    <row r="132" spans="1:12" x14ac:dyDescent="0.2">
      <c r="A132" s="9" t="s">
        <v>131</v>
      </c>
      <c r="B132" s="16" t="s">
        <v>132</v>
      </c>
      <c r="C132" s="91">
        <v>1366000</v>
      </c>
      <c r="D132" s="91">
        <v>0</v>
      </c>
      <c r="E132" s="91">
        <v>0</v>
      </c>
      <c r="F132" s="91">
        <f t="shared" si="71"/>
        <v>1366000</v>
      </c>
      <c r="G132" s="91">
        <v>0</v>
      </c>
      <c r="H132" s="91">
        <v>0</v>
      </c>
      <c r="I132" s="91">
        <v>497000</v>
      </c>
      <c r="J132" s="91">
        <f t="shared" si="72"/>
        <v>0</v>
      </c>
      <c r="K132" s="91">
        <f t="shared" si="73"/>
        <v>869000</v>
      </c>
      <c r="L132" s="85">
        <f t="shared" si="74"/>
        <v>0</v>
      </c>
    </row>
    <row r="133" spans="1:12" hidden="1" x14ac:dyDescent="0.2">
      <c r="A133" s="9" t="s">
        <v>133</v>
      </c>
      <c r="B133" s="16" t="s">
        <v>134</v>
      </c>
      <c r="C133" s="91">
        <v>0</v>
      </c>
      <c r="D133" s="91">
        <v>0</v>
      </c>
      <c r="E133" s="91">
        <v>0</v>
      </c>
      <c r="F133" s="91">
        <f t="shared" si="71"/>
        <v>0</v>
      </c>
      <c r="G133" s="91">
        <v>0</v>
      </c>
      <c r="H133" s="91">
        <v>0</v>
      </c>
      <c r="I133" s="91">
        <v>0</v>
      </c>
      <c r="J133" s="91">
        <f t="shared" si="72"/>
        <v>0</v>
      </c>
      <c r="K133" s="91">
        <f t="shared" si="73"/>
        <v>0</v>
      </c>
      <c r="L133" s="85" t="e">
        <f t="shared" si="74"/>
        <v>#DIV/0!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91"/>
    </row>
    <row r="135" spans="1:12" outlineLevel="1" x14ac:dyDescent="0.2">
      <c r="A135" s="8" t="s">
        <v>135</v>
      </c>
      <c r="B135" s="18" t="s">
        <v>136</v>
      </c>
      <c r="C135" s="92">
        <f>+C137</f>
        <v>143680</v>
      </c>
      <c r="D135" s="92">
        <f t="shared" ref="D135:J135" si="75">+D137</f>
        <v>0</v>
      </c>
      <c r="E135" s="92">
        <f t="shared" si="75"/>
        <v>0</v>
      </c>
      <c r="F135" s="92">
        <f t="shared" si="75"/>
        <v>143680</v>
      </c>
      <c r="G135" s="92">
        <f t="shared" si="75"/>
        <v>0</v>
      </c>
      <c r="H135" s="92">
        <f t="shared" si="75"/>
        <v>0</v>
      </c>
      <c r="I135" s="92">
        <f t="shared" si="75"/>
        <v>143680</v>
      </c>
      <c r="J135" s="92">
        <f t="shared" si="75"/>
        <v>0</v>
      </c>
      <c r="K135" s="92">
        <f t="shared" ref="K135" si="76">+F135-J135-I135</f>
        <v>0</v>
      </c>
      <c r="L135" s="84">
        <f>+(J135/F135)*100</f>
        <v>0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91"/>
    </row>
    <row r="137" spans="1:12" x14ac:dyDescent="0.2">
      <c r="A137" s="9" t="s">
        <v>137</v>
      </c>
      <c r="B137" s="16" t="s">
        <v>138</v>
      </c>
      <c r="C137" s="91">
        <v>143680</v>
      </c>
      <c r="D137" s="91">
        <v>0</v>
      </c>
      <c r="E137" s="91">
        <v>0</v>
      </c>
      <c r="F137" s="91">
        <f>+C137+D137+E137</f>
        <v>143680</v>
      </c>
      <c r="G137" s="91">
        <v>0</v>
      </c>
      <c r="H137" s="91">
        <v>0</v>
      </c>
      <c r="I137" s="91">
        <v>143680</v>
      </c>
      <c r="J137" s="91">
        <f>+G137+H137</f>
        <v>0</v>
      </c>
      <c r="K137" s="91">
        <f>+F137-J137-I137</f>
        <v>0</v>
      </c>
      <c r="L137" s="85">
        <f>+(J137/F137)*100</f>
        <v>0</v>
      </c>
    </row>
    <row r="138" spans="1:12" ht="8.25" customHeight="1" outlineLevel="1" x14ac:dyDescent="0.2">
      <c r="A138" s="9"/>
      <c r="B138" s="16"/>
      <c r="C138" s="89"/>
      <c r="D138" s="89"/>
      <c r="E138" s="89"/>
      <c r="F138" s="89"/>
      <c r="G138" s="89"/>
      <c r="H138" s="89"/>
      <c r="I138" s="89"/>
      <c r="J138" s="89"/>
      <c r="K138" s="91"/>
    </row>
    <row r="139" spans="1:12" outlineLevel="1" x14ac:dyDescent="0.2">
      <c r="A139" s="8" t="s">
        <v>139</v>
      </c>
      <c r="B139" s="18" t="s">
        <v>140</v>
      </c>
      <c r="C139" s="92">
        <f>+C141+C142+C143+C144+C145+C146</f>
        <v>8800</v>
      </c>
      <c r="D139" s="92">
        <f t="shared" ref="D139:K139" si="77">+D141+D142+D143+D144+D145+D146</f>
        <v>0</v>
      </c>
      <c r="E139" s="92">
        <f t="shared" si="77"/>
        <v>0</v>
      </c>
      <c r="F139" s="92">
        <f t="shared" si="77"/>
        <v>8800</v>
      </c>
      <c r="G139" s="92">
        <f t="shared" si="77"/>
        <v>0</v>
      </c>
      <c r="H139" s="92">
        <f t="shared" si="77"/>
        <v>0</v>
      </c>
      <c r="I139" s="92">
        <f t="shared" si="77"/>
        <v>0</v>
      </c>
      <c r="J139" s="92">
        <f t="shared" si="77"/>
        <v>0</v>
      </c>
      <c r="K139" s="92">
        <f t="shared" si="77"/>
        <v>8800</v>
      </c>
      <c r="L139" s="84">
        <f>+(J139/F139)*100</f>
        <v>0</v>
      </c>
    </row>
    <row r="140" spans="1:12" ht="8.25" customHeight="1" outlineLevel="1" x14ac:dyDescent="0.2">
      <c r="A140" s="9"/>
      <c r="B140" s="16"/>
      <c r="C140" s="89"/>
      <c r="D140" s="89"/>
      <c r="E140" s="89"/>
      <c r="F140" s="89"/>
      <c r="G140" s="89"/>
      <c r="H140" s="89"/>
      <c r="I140" s="89"/>
      <c r="J140" s="89"/>
      <c r="K140" s="89"/>
    </row>
    <row r="141" spans="1:12" hidden="1" x14ac:dyDescent="0.2">
      <c r="A141" s="9" t="s">
        <v>141</v>
      </c>
      <c r="B141" s="16" t="s">
        <v>142</v>
      </c>
      <c r="C141" s="91">
        <v>0</v>
      </c>
      <c r="D141" s="91">
        <v>0</v>
      </c>
      <c r="E141" s="91">
        <v>0</v>
      </c>
      <c r="F141" s="91">
        <f t="shared" ref="F141:F146" si="78">+C141+D141+E141</f>
        <v>0</v>
      </c>
      <c r="G141" s="91">
        <v>0</v>
      </c>
      <c r="H141" s="91">
        <v>0</v>
      </c>
      <c r="I141" s="91">
        <v>0</v>
      </c>
      <c r="J141" s="91">
        <f t="shared" ref="J141:J146" si="79">+G141+H141</f>
        <v>0</v>
      </c>
      <c r="K141" s="91">
        <f t="shared" ref="K141:K146" si="80">+F141-J141-I141</f>
        <v>0</v>
      </c>
      <c r="L141" s="85" t="e">
        <f t="shared" ref="L141:L146" si="81">+(J141/F141)*100</f>
        <v>#DIV/0!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8"/>
        <v>0</v>
      </c>
      <c r="G142" s="91">
        <v>0</v>
      </c>
      <c r="H142" s="91">
        <v>0</v>
      </c>
      <c r="I142" s="91">
        <v>0</v>
      </c>
      <c r="J142" s="91">
        <f t="shared" si="79"/>
        <v>0</v>
      </c>
      <c r="K142" s="91">
        <f t="shared" si="80"/>
        <v>0</v>
      </c>
      <c r="L142" s="85" t="e">
        <f t="shared" si="81"/>
        <v>#DIV/0!</v>
      </c>
    </row>
    <row r="143" spans="1:12" x14ac:dyDescent="0.2">
      <c r="A143" s="9" t="s">
        <v>144</v>
      </c>
      <c r="B143" s="16" t="s">
        <v>145</v>
      </c>
      <c r="C143" s="91">
        <v>8800</v>
      </c>
      <c r="D143" s="91">
        <v>0</v>
      </c>
      <c r="E143" s="91">
        <v>0</v>
      </c>
      <c r="F143" s="91">
        <f>+C143+D143+E143</f>
        <v>8800</v>
      </c>
      <c r="G143" s="91">
        <v>0</v>
      </c>
      <c r="H143" s="91">
        <v>0</v>
      </c>
      <c r="I143" s="91">
        <v>0</v>
      </c>
      <c r="J143" s="91">
        <f>+G143+H143</f>
        <v>0</v>
      </c>
      <c r="K143" s="91">
        <f t="shared" si="80"/>
        <v>8800</v>
      </c>
      <c r="L143" s="85">
        <f t="shared" si="81"/>
        <v>0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8"/>
        <v>0</v>
      </c>
      <c r="G144" s="91">
        <v>0</v>
      </c>
      <c r="H144" s="91">
        <v>0</v>
      </c>
      <c r="I144" s="91">
        <v>0</v>
      </c>
      <c r="J144" s="91">
        <f t="shared" si="79"/>
        <v>0</v>
      </c>
      <c r="K144" s="91">
        <f t="shared" si="80"/>
        <v>0</v>
      </c>
      <c r="L144" s="85" t="e">
        <f t="shared" si="81"/>
        <v>#DIV/0!</v>
      </c>
    </row>
    <row r="145" spans="1:12" hidden="1" x14ac:dyDescent="0.2">
      <c r="A145" s="9" t="s">
        <v>148</v>
      </c>
      <c r="B145" s="16" t="s">
        <v>149</v>
      </c>
      <c r="C145" s="91">
        <v>0</v>
      </c>
      <c r="D145" s="91">
        <v>0</v>
      </c>
      <c r="E145" s="91">
        <v>0</v>
      </c>
      <c r="F145" s="91">
        <f>+C145+D145+E145</f>
        <v>0</v>
      </c>
      <c r="G145" s="91">
        <v>0</v>
      </c>
      <c r="H145" s="91">
        <v>0</v>
      </c>
      <c r="I145" s="91">
        <v>0</v>
      </c>
      <c r="J145" s="91">
        <f>+G145+H145</f>
        <v>0</v>
      </c>
      <c r="K145" s="91">
        <f t="shared" si="80"/>
        <v>0</v>
      </c>
      <c r="L145" s="85" t="e">
        <f t="shared" si="81"/>
        <v>#DIV/0!</v>
      </c>
    </row>
    <row r="146" spans="1:12" hidden="1" x14ac:dyDescent="0.2">
      <c r="A146" s="9" t="s">
        <v>150</v>
      </c>
      <c r="B146" s="70" t="s">
        <v>332</v>
      </c>
      <c r="C146" s="91">
        <v>0</v>
      </c>
      <c r="D146" s="91">
        <v>0</v>
      </c>
      <c r="E146" s="91">
        <v>0</v>
      </c>
      <c r="F146" s="91">
        <f t="shared" si="78"/>
        <v>0</v>
      </c>
      <c r="G146" s="91">
        <v>0</v>
      </c>
      <c r="H146" s="91">
        <v>0</v>
      </c>
      <c r="I146" s="91">
        <v>0</v>
      </c>
      <c r="J146" s="91">
        <f t="shared" si="79"/>
        <v>0</v>
      </c>
      <c r="K146" s="91">
        <f t="shared" si="80"/>
        <v>0</v>
      </c>
      <c r="L146" s="85" t="e">
        <f t="shared" si="81"/>
        <v>#DIV/0!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>+C150+C151</f>
        <v>2355888</v>
      </c>
      <c r="D148" s="92">
        <f t="shared" ref="D148:K148" si="82">+D150+D151</f>
        <v>0</v>
      </c>
      <c r="E148" s="92">
        <f t="shared" si="82"/>
        <v>0</v>
      </c>
      <c r="F148" s="92">
        <f t="shared" si="82"/>
        <v>2355888</v>
      </c>
      <c r="G148" s="92">
        <f t="shared" si="82"/>
        <v>0</v>
      </c>
      <c r="H148" s="92">
        <f t="shared" si="82"/>
        <v>530000</v>
      </c>
      <c r="I148" s="92">
        <f t="shared" si="82"/>
        <v>43388</v>
      </c>
      <c r="J148" s="92">
        <f t="shared" si="82"/>
        <v>530000</v>
      </c>
      <c r="K148" s="92">
        <f t="shared" si="82"/>
        <v>1782500</v>
      </c>
      <c r="L148" s="84">
        <f>+(J148/F148)*100</f>
        <v>22.496824976399559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hidden="1" x14ac:dyDescent="0.2">
      <c r="A150" s="9" t="s">
        <v>153</v>
      </c>
      <c r="B150" s="16" t="s">
        <v>154</v>
      </c>
      <c r="C150" s="91">
        <v>0</v>
      </c>
      <c r="D150" s="91">
        <v>0</v>
      </c>
      <c r="E150" s="91">
        <v>0</v>
      </c>
      <c r="F150" s="91">
        <f t="shared" ref="F150:F151" si="83">+C150+D150+E150</f>
        <v>0</v>
      </c>
      <c r="G150" s="91">
        <v>0</v>
      </c>
      <c r="H150" s="91">
        <v>0</v>
      </c>
      <c r="I150" s="91">
        <v>0</v>
      </c>
      <c r="J150" s="91">
        <f t="shared" ref="J150:J151" si="84">+G150+H150</f>
        <v>0</v>
      </c>
      <c r="K150" s="91">
        <f t="shared" ref="K150:K151" si="85">+F150-J150-I150</f>
        <v>0</v>
      </c>
      <c r="L150" s="85" t="e">
        <f t="shared" ref="L150:L151" si="86">+(J150/F150)*100</f>
        <v>#DIV/0!</v>
      </c>
    </row>
    <row r="151" spans="1:12" x14ac:dyDescent="0.2">
      <c r="A151" s="9" t="s">
        <v>155</v>
      </c>
      <c r="B151" s="16" t="s">
        <v>156</v>
      </c>
      <c r="C151" s="91">
        <v>2355888</v>
      </c>
      <c r="D151" s="91">
        <v>0</v>
      </c>
      <c r="E151" s="91">
        <v>0</v>
      </c>
      <c r="F151" s="91">
        <f t="shared" si="83"/>
        <v>2355888</v>
      </c>
      <c r="G151" s="91">
        <v>0</v>
      </c>
      <c r="H151" s="91">
        <v>530000</v>
      </c>
      <c r="I151" s="91">
        <v>43388</v>
      </c>
      <c r="J151" s="91">
        <f t="shared" si="84"/>
        <v>530000</v>
      </c>
      <c r="K151" s="91">
        <f t="shared" si="85"/>
        <v>1782500</v>
      </c>
      <c r="L151" s="85">
        <f t="shared" si="86"/>
        <v>22.496824976399559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>+C155+C156+C157+C158+C159+C160+C161+C162</f>
        <v>954186</v>
      </c>
      <c r="D153" s="92">
        <f t="shared" ref="D153:K153" si="87">+D155+D156+D157+D158+D159+D160+D161+D162</f>
        <v>0</v>
      </c>
      <c r="E153" s="92">
        <f t="shared" si="87"/>
        <v>0</v>
      </c>
      <c r="F153" s="92">
        <f t="shared" si="87"/>
        <v>954186</v>
      </c>
      <c r="G153" s="92">
        <f t="shared" si="87"/>
        <v>0</v>
      </c>
      <c r="H153" s="92">
        <f t="shared" si="87"/>
        <v>18548.32</v>
      </c>
      <c r="I153" s="92">
        <f t="shared" si="87"/>
        <v>318300</v>
      </c>
      <c r="J153" s="92">
        <f t="shared" si="87"/>
        <v>18548.32</v>
      </c>
      <c r="K153" s="92">
        <f t="shared" si="87"/>
        <v>617337.67999999993</v>
      </c>
      <c r="L153" s="84">
        <f>+(J153/F153)*100</f>
        <v>1.9438893465215374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110003</v>
      </c>
      <c r="D155" s="91">
        <v>0</v>
      </c>
      <c r="E155" s="91">
        <v>0</v>
      </c>
      <c r="F155" s="91">
        <f t="shared" ref="F155:F161" si="88">+C155+D155+E155</f>
        <v>110003</v>
      </c>
      <c r="G155" s="91">
        <v>0</v>
      </c>
      <c r="H155" s="91">
        <v>6788.32</v>
      </c>
      <c r="I155" s="91">
        <v>300</v>
      </c>
      <c r="J155" s="91">
        <f t="shared" ref="J155:J161" si="89">+G155+H155</f>
        <v>6788.32</v>
      </c>
      <c r="K155" s="91">
        <f t="shared" ref="K155:K162" si="90">+F155-J155-I155</f>
        <v>102914.68</v>
      </c>
      <c r="L155" s="85">
        <f t="shared" ref="L155:L162" si="91">+(J155/F155)*100</f>
        <v>6.1710316991354777</v>
      </c>
    </row>
    <row r="156" spans="1:12" hidden="1" x14ac:dyDescent="0.2">
      <c r="A156" s="9" t="s">
        <v>161</v>
      </c>
      <c r="B156" s="16" t="s">
        <v>162</v>
      </c>
      <c r="C156" s="91">
        <v>0</v>
      </c>
      <c r="D156" s="91">
        <v>0</v>
      </c>
      <c r="E156" s="91">
        <v>0</v>
      </c>
      <c r="F156" s="91">
        <f t="shared" si="88"/>
        <v>0</v>
      </c>
      <c r="G156" s="91">
        <v>0</v>
      </c>
      <c r="H156" s="91">
        <v>0</v>
      </c>
      <c r="I156" s="91">
        <v>0</v>
      </c>
      <c r="J156" s="91">
        <f t="shared" si="89"/>
        <v>0</v>
      </c>
      <c r="K156" s="91">
        <f t="shared" si="90"/>
        <v>0</v>
      </c>
      <c r="L156" s="85" t="e">
        <f t="shared" si="91"/>
        <v>#DIV/0!</v>
      </c>
    </row>
    <row r="157" spans="1:12" x14ac:dyDescent="0.2">
      <c r="A157" s="9" t="s">
        <v>163</v>
      </c>
      <c r="B157" s="16" t="s">
        <v>164</v>
      </c>
      <c r="C157" s="91">
        <v>655233</v>
      </c>
      <c r="D157" s="91">
        <v>0</v>
      </c>
      <c r="E157" s="91">
        <v>0</v>
      </c>
      <c r="F157" s="91">
        <f t="shared" si="88"/>
        <v>655233</v>
      </c>
      <c r="G157" s="91">
        <v>0</v>
      </c>
      <c r="H157" s="91">
        <v>11760</v>
      </c>
      <c r="I157" s="91">
        <v>318000</v>
      </c>
      <c r="J157" s="91">
        <f t="shared" si="89"/>
        <v>11760</v>
      </c>
      <c r="K157" s="91">
        <f t="shared" si="90"/>
        <v>325473</v>
      </c>
      <c r="L157" s="85">
        <f t="shared" si="91"/>
        <v>1.7947813983727925</v>
      </c>
    </row>
    <row r="158" spans="1:12" x14ac:dyDescent="0.2">
      <c r="A158" s="9" t="s">
        <v>165</v>
      </c>
      <c r="B158" s="16" t="s">
        <v>333</v>
      </c>
      <c r="C158" s="91">
        <v>177000</v>
      </c>
      <c r="D158" s="91">
        <v>0</v>
      </c>
      <c r="E158" s="91">
        <v>0</v>
      </c>
      <c r="F158" s="91">
        <f t="shared" si="88"/>
        <v>177000</v>
      </c>
      <c r="G158" s="91">
        <v>0</v>
      </c>
      <c r="H158" s="91">
        <v>0</v>
      </c>
      <c r="I158" s="91">
        <v>0</v>
      </c>
      <c r="J158" s="91">
        <f t="shared" si="89"/>
        <v>0</v>
      </c>
      <c r="K158" s="91">
        <f t="shared" si="90"/>
        <v>177000</v>
      </c>
      <c r="L158" s="85">
        <f t="shared" si="91"/>
        <v>0</v>
      </c>
    </row>
    <row r="159" spans="1:12" x14ac:dyDescent="0.2">
      <c r="A159" s="9" t="s">
        <v>166</v>
      </c>
      <c r="B159" s="16" t="s">
        <v>167</v>
      </c>
      <c r="C159" s="91">
        <v>10000</v>
      </c>
      <c r="D159" s="91">
        <v>0</v>
      </c>
      <c r="E159" s="91">
        <v>0</v>
      </c>
      <c r="F159" s="91">
        <f t="shared" si="88"/>
        <v>10000</v>
      </c>
      <c r="G159" s="91">
        <v>0</v>
      </c>
      <c r="H159" s="91">
        <v>0</v>
      </c>
      <c r="I159" s="91">
        <v>0</v>
      </c>
      <c r="J159" s="91">
        <f t="shared" si="89"/>
        <v>0</v>
      </c>
      <c r="K159" s="91">
        <f t="shared" si="90"/>
        <v>10000</v>
      </c>
      <c r="L159" s="85">
        <f t="shared" si="91"/>
        <v>0</v>
      </c>
    </row>
    <row r="160" spans="1:12" hidden="1" x14ac:dyDescent="0.2">
      <c r="A160" s="9" t="s">
        <v>168</v>
      </c>
      <c r="B160" s="16" t="s">
        <v>169</v>
      </c>
      <c r="C160" s="91">
        <v>0</v>
      </c>
      <c r="D160" s="91">
        <v>0</v>
      </c>
      <c r="E160" s="91">
        <v>0</v>
      </c>
      <c r="F160" s="91">
        <f t="shared" si="88"/>
        <v>0</v>
      </c>
      <c r="G160" s="91">
        <v>0</v>
      </c>
      <c r="H160" s="91">
        <v>0</v>
      </c>
      <c r="I160" s="91">
        <v>0</v>
      </c>
      <c r="J160" s="91">
        <f t="shared" si="89"/>
        <v>0</v>
      </c>
      <c r="K160" s="91">
        <f t="shared" si="90"/>
        <v>0</v>
      </c>
      <c r="L160" s="85" t="e">
        <f t="shared" si="91"/>
        <v>#DIV/0!</v>
      </c>
    </row>
    <row r="161" spans="1:12" x14ac:dyDescent="0.2">
      <c r="A161" s="9" t="s">
        <v>170</v>
      </c>
      <c r="B161" s="16" t="s">
        <v>171</v>
      </c>
      <c r="C161" s="91">
        <v>1950</v>
      </c>
      <c r="D161" s="91">
        <v>0</v>
      </c>
      <c r="E161" s="91">
        <v>0</v>
      </c>
      <c r="F161" s="91">
        <f t="shared" si="88"/>
        <v>1950</v>
      </c>
      <c r="G161" s="91">
        <v>0</v>
      </c>
      <c r="H161" s="91">
        <v>0</v>
      </c>
      <c r="I161" s="91">
        <v>0</v>
      </c>
      <c r="J161" s="91">
        <f t="shared" si="89"/>
        <v>0</v>
      </c>
      <c r="K161" s="91">
        <f t="shared" si="90"/>
        <v>1950</v>
      </c>
      <c r="L161" s="85">
        <f t="shared" si="91"/>
        <v>0</v>
      </c>
    </row>
    <row r="162" spans="1:12" hidden="1" x14ac:dyDescent="0.2">
      <c r="A162" s="9" t="s">
        <v>172</v>
      </c>
      <c r="B162" s="16" t="s">
        <v>334</v>
      </c>
      <c r="C162" s="91">
        <v>0</v>
      </c>
      <c r="D162" s="91">
        <v>0</v>
      </c>
      <c r="E162" s="91">
        <v>0</v>
      </c>
      <c r="F162" s="91">
        <f t="shared" ref="F162" si="92">+C162+D162+E162</f>
        <v>0</v>
      </c>
      <c r="G162" s="91">
        <v>0</v>
      </c>
      <c r="H162" s="91">
        <v>0</v>
      </c>
      <c r="I162" s="91">
        <v>0</v>
      </c>
      <c r="J162" s="91">
        <f t="shared" ref="J162" si="93">+G162+H162</f>
        <v>0</v>
      </c>
      <c r="K162" s="91">
        <f t="shared" si="90"/>
        <v>0</v>
      </c>
      <c r="L162" s="85" t="e">
        <f t="shared" si="91"/>
        <v>#DIV/0!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>+C166+C177+C183</f>
        <v>5717900</v>
      </c>
      <c r="D164" s="90">
        <f t="shared" ref="D164:K164" si="94">+D166+D177+D183</f>
        <v>0</v>
      </c>
      <c r="E164" s="90">
        <f t="shared" si="94"/>
        <v>0</v>
      </c>
      <c r="F164" s="90">
        <f t="shared" si="94"/>
        <v>5717900</v>
      </c>
      <c r="G164" s="90">
        <f t="shared" si="94"/>
        <v>2063874.6</v>
      </c>
      <c r="H164" s="90">
        <f t="shared" si="94"/>
        <v>0</v>
      </c>
      <c r="I164" s="90">
        <f t="shared" si="94"/>
        <v>299460</v>
      </c>
      <c r="J164" s="90">
        <f t="shared" si="94"/>
        <v>2063874.6</v>
      </c>
      <c r="K164" s="90">
        <f t="shared" si="94"/>
        <v>3354565.4</v>
      </c>
      <c r="L164" s="80">
        <f>+(J164/F164)*100</f>
        <v>36.094975428041764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>+C168+C170+C171+C172+C173+C174+C175</f>
        <v>3230200</v>
      </c>
      <c r="D166" s="92">
        <f>+D168+D170+D171+D172+D173+D174+D175+D169</f>
        <v>0</v>
      </c>
      <c r="E166" s="92">
        <f t="shared" ref="E166:K166" si="95">+E168+E170+E171+E172+E173+E174+E175+E169</f>
        <v>0</v>
      </c>
      <c r="F166" s="92">
        <f t="shared" si="95"/>
        <v>3230200</v>
      </c>
      <c r="G166" s="92">
        <f t="shared" si="95"/>
        <v>0</v>
      </c>
      <c r="H166" s="92">
        <f t="shared" si="95"/>
        <v>0</v>
      </c>
      <c r="I166" s="92">
        <f t="shared" si="95"/>
        <v>0</v>
      </c>
      <c r="J166" s="92">
        <f t="shared" si="95"/>
        <v>0</v>
      </c>
      <c r="K166" s="92">
        <f t="shared" si="95"/>
        <v>3230200</v>
      </c>
      <c r="L166" s="84">
        <f>+(J166/F166)*100</f>
        <v>0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6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7">+G168+H168</f>
        <v>0</v>
      </c>
      <c r="K168" s="91">
        <f t="shared" ref="K168:K175" si="98">+F168-J168-I168</f>
        <v>0</v>
      </c>
      <c r="L168" s="85" t="e">
        <f t="shared" ref="L168:L175" si="99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6"/>
        <v>0</v>
      </c>
      <c r="G169" s="91">
        <v>0</v>
      </c>
      <c r="H169" s="91">
        <v>0</v>
      </c>
      <c r="I169" s="91">
        <v>0</v>
      </c>
      <c r="J169" s="91">
        <f t="shared" si="97"/>
        <v>0</v>
      </c>
      <c r="K169" s="91">
        <f t="shared" si="98"/>
        <v>0</v>
      </c>
      <c r="L169" s="85" t="e">
        <f t="shared" si="99"/>
        <v>#DIV/0!</v>
      </c>
    </row>
    <row r="170" spans="1:12" x14ac:dyDescent="0.2">
      <c r="A170" s="9" t="s">
        <v>178</v>
      </c>
      <c r="B170" s="16" t="s">
        <v>179</v>
      </c>
      <c r="C170" s="91">
        <v>53700</v>
      </c>
      <c r="D170" s="91">
        <v>0</v>
      </c>
      <c r="E170" s="91">
        <v>0</v>
      </c>
      <c r="F170" s="91">
        <f t="shared" si="96"/>
        <v>53700</v>
      </c>
      <c r="G170" s="91">
        <v>0</v>
      </c>
      <c r="H170" s="91">
        <v>0</v>
      </c>
      <c r="I170" s="91">
        <v>0</v>
      </c>
      <c r="J170" s="91">
        <f t="shared" si="97"/>
        <v>0</v>
      </c>
      <c r="K170" s="91">
        <f t="shared" si="98"/>
        <v>53700</v>
      </c>
      <c r="L170" s="85">
        <f t="shared" si="99"/>
        <v>0</v>
      </c>
    </row>
    <row r="171" spans="1:12" x14ac:dyDescent="0.2">
      <c r="A171" s="9" t="s">
        <v>180</v>
      </c>
      <c r="B171" s="16" t="s">
        <v>181</v>
      </c>
      <c r="C171" s="91">
        <v>999000</v>
      </c>
      <c r="D171" s="91">
        <v>0</v>
      </c>
      <c r="E171" s="91">
        <v>0</v>
      </c>
      <c r="F171" s="91">
        <f t="shared" si="96"/>
        <v>999000</v>
      </c>
      <c r="G171" s="91">
        <v>0</v>
      </c>
      <c r="H171" s="91">
        <v>0</v>
      </c>
      <c r="I171" s="91">
        <v>0</v>
      </c>
      <c r="J171" s="91">
        <f t="shared" si="97"/>
        <v>0</v>
      </c>
      <c r="K171" s="91">
        <f t="shared" si="98"/>
        <v>999000</v>
      </c>
      <c r="L171" s="85">
        <f t="shared" si="99"/>
        <v>0</v>
      </c>
    </row>
    <row r="172" spans="1:12" x14ac:dyDescent="0.2">
      <c r="A172" s="9" t="s">
        <v>182</v>
      </c>
      <c r="B172" s="16" t="s">
        <v>183</v>
      </c>
      <c r="C172" s="91">
        <v>2177500</v>
      </c>
      <c r="D172" s="91">
        <v>0</v>
      </c>
      <c r="E172" s="91">
        <v>0</v>
      </c>
      <c r="F172" s="91">
        <f>+C172+D172+E172</f>
        <v>2177500</v>
      </c>
      <c r="G172" s="91">
        <v>0</v>
      </c>
      <c r="H172" s="91">
        <v>0</v>
      </c>
      <c r="I172" s="91">
        <v>0</v>
      </c>
      <c r="J172" s="91">
        <f>+G172+H172</f>
        <v>0</v>
      </c>
      <c r="K172" s="91">
        <f t="shared" si="98"/>
        <v>2177500</v>
      </c>
      <c r="L172" s="85">
        <f t="shared" si="99"/>
        <v>0</v>
      </c>
    </row>
    <row r="173" spans="1:12" ht="12.75" hidden="1" customHeight="1" x14ac:dyDescent="0.2">
      <c r="A173" s="9" t="s">
        <v>184</v>
      </c>
      <c r="B173" s="16" t="s">
        <v>185</v>
      </c>
      <c r="C173" s="91">
        <v>0</v>
      </c>
      <c r="D173" s="91">
        <v>0</v>
      </c>
      <c r="E173" s="91">
        <v>0</v>
      </c>
      <c r="F173" s="91">
        <f t="shared" si="96"/>
        <v>0</v>
      </c>
      <c r="G173" s="91">
        <v>0</v>
      </c>
      <c r="H173" s="91">
        <v>0</v>
      </c>
      <c r="I173" s="91">
        <v>0</v>
      </c>
      <c r="J173" s="91">
        <f t="shared" si="97"/>
        <v>0</v>
      </c>
      <c r="K173" s="91">
        <f t="shared" si="98"/>
        <v>0</v>
      </c>
      <c r="L173" s="85" t="e">
        <f t="shared" si="99"/>
        <v>#DIV/0!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6"/>
        <v>0</v>
      </c>
      <c r="G174" s="91">
        <v>0</v>
      </c>
      <c r="H174" s="91">
        <v>0</v>
      </c>
      <c r="I174" s="91">
        <v>0</v>
      </c>
      <c r="J174" s="91">
        <f t="shared" si="97"/>
        <v>0</v>
      </c>
      <c r="K174" s="91">
        <f t="shared" si="98"/>
        <v>0</v>
      </c>
      <c r="L174" s="85" t="e">
        <f t="shared" si="99"/>
        <v>#DIV/0!</v>
      </c>
    </row>
    <row r="175" spans="1:12" hidden="1" x14ac:dyDescent="0.2">
      <c r="A175" s="9" t="s">
        <v>188</v>
      </c>
      <c r="B175" s="19" t="s">
        <v>335</v>
      </c>
      <c r="C175" s="91">
        <v>0</v>
      </c>
      <c r="D175" s="91">
        <v>0</v>
      </c>
      <c r="E175" s="91">
        <v>0</v>
      </c>
      <c r="F175" s="91">
        <f t="shared" si="96"/>
        <v>0</v>
      </c>
      <c r="G175" s="91">
        <v>0</v>
      </c>
      <c r="H175" s="91">
        <v>0</v>
      </c>
      <c r="I175" s="91">
        <v>0</v>
      </c>
      <c r="J175" s="91">
        <f t="shared" si="97"/>
        <v>0</v>
      </c>
      <c r="K175" s="91">
        <f t="shared" si="98"/>
        <v>0</v>
      </c>
      <c r="L175" s="85" t="e">
        <f t="shared" si="99"/>
        <v>#DIV/0!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>+C179+C180+C181</f>
        <v>0</v>
      </c>
      <c r="D177" s="92">
        <f t="shared" ref="D177:K177" si="100">+D179+D180+D181</f>
        <v>0</v>
      </c>
      <c r="E177" s="92">
        <f t="shared" si="100"/>
        <v>0</v>
      </c>
      <c r="F177" s="92">
        <f t="shared" si="100"/>
        <v>0</v>
      </c>
      <c r="G177" s="92">
        <f t="shared" si="100"/>
        <v>0</v>
      </c>
      <c r="H177" s="92">
        <f t="shared" si="100"/>
        <v>0</v>
      </c>
      <c r="I177" s="92">
        <f t="shared" si="100"/>
        <v>0</v>
      </c>
      <c r="J177" s="92">
        <f t="shared" si="100"/>
        <v>0</v>
      </c>
      <c r="K177" s="92">
        <f t="shared" si="100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101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102">+G179+H179</f>
        <v>0</v>
      </c>
      <c r="K179" s="91">
        <f t="shared" ref="K179:K181" si="103">+F179-J179-I179</f>
        <v>0</v>
      </c>
      <c r="L179" s="85" t="e">
        <f t="shared" ref="L179:L181" si="104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101"/>
        <v>0</v>
      </c>
      <c r="G180" s="91">
        <v>0</v>
      </c>
      <c r="H180" s="91">
        <v>0</v>
      </c>
      <c r="I180" s="91">
        <v>0</v>
      </c>
      <c r="J180" s="91">
        <f t="shared" si="102"/>
        <v>0</v>
      </c>
      <c r="K180" s="91">
        <f t="shared" si="103"/>
        <v>0</v>
      </c>
      <c r="L180" s="85" t="e">
        <f t="shared" si="104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101"/>
        <v>0</v>
      </c>
      <c r="G181" s="91">
        <v>0</v>
      </c>
      <c r="H181" s="91">
        <v>0</v>
      </c>
      <c r="I181" s="91">
        <v>0</v>
      </c>
      <c r="J181" s="91">
        <f t="shared" si="102"/>
        <v>0</v>
      </c>
      <c r="K181" s="91">
        <f t="shared" si="103"/>
        <v>0</v>
      </c>
      <c r="L181" s="85" t="e">
        <f t="shared" si="104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>+C185</f>
        <v>2487700</v>
      </c>
      <c r="D183" s="92">
        <f t="shared" ref="D183:K183" si="105">+D185</f>
        <v>0</v>
      </c>
      <c r="E183" s="92">
        <f t="shared" si="105"/>
        <v>0</v>
      </c>
      <c r="F183" s="92">
        <f t="shared" si="105"/>
        <v>2487700</v>
      </c>
      <c r="G183" s="92">
        <f t="shared" si="105"/>
        <v>2063874.6</v>
      </c>
      <c r="H183" s="92">
        <f t="shared" si="105"/>
        <v>0</v>
      </c>
      <c r="I183" s="92">
        <f t="shared" si="105"/>
        <v>299460</v>
      </c>
      <c r="J183" s="92">
        <f t="shared" si="105"/>
        <v>2063874.6</v>
      </c>
      <c r="K183" s="92">
        <f t="shared" si="105"/>
        <v>124365.39999999991</v>
      </c>
      <c r="L183" s="84">
        <f>+(J183/F183)*100</f>
        <v>82.963162760783064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2487700</v>
      </c>
      <c r="D185" s="91">
        <v>0</v>
      </c>
      <c r="E185" s="91">
        <v>0</v>
      </c>
      <c r="F185" s="91">
        <f>+C185+D185+E185</f>
        <v>2487700</v>
      </c>
      <c r="G185" s="91">
        <v>2063874.6</v>
      </c>
      <c r="H185" s="91">
        <v>0</v>
      </c>
      <c r="I185" s="91">
        <v>299460</v>
      </c>
      <c r="J185" s="91">
        <f>+G185+H185</f>
        <v>2063874.6</v>
      </c>
      <c r="K185" s="91">
        <f>+F185-J185-I185</f>
        <v>124365.39999999991</v>
      </c>
      <c r="L185" s="85">
        <f>+(J185/F185)*100</f>
        <v>82.963162760783064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>+C189+C195+C199+C203</f>
        <v>3580000</v>
      </c>
      <c r="D187" s="90">
        <f t="shared" ref="D187:K187" si="106">+D189+D195+D199+D203</f>
        <v>1280000</v>
      </c>
      <c r="E187" s="90">
        <f t="shared" si="106"/>
        <v>0</v>
      </c>
      <c r="F187" s="90">
        <f t="shared" si="106"/>
        <v>4860000</v>
      </c>
      <c r="G187" s="90">
        <f t="shared" si="106"/>
        <v>1263204</v>
      </c>
      <c r="H187" s="90">
        <f t="shared" si="106"/>
        <v>593650</v>
      </c>
      <c r="I187" s="90">
        <f t="shared" si="106"/>
        <v>0</v>
      </c>
      <c r="J187" s="90">
        <f t="shared" si="106"/>
        <v>1856854</v>
      </c>
      <c r="K187" s="90">
        <f t="shared" si="106"/>
        <v>3003146</v>
      </c>
      <c r="L187" s="80">
        <f>+(J187/F187)*100</f>
        <v>38.206872427983541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3000000</v>
      </c>
      <c r="D189" s="92">
        <f t="shared" ref="D189:K189" si="107">+D191+D192+D193</f>
        <v>-40000</v>
      </c>
      <c r="E189" s="92">
        <f t="shared" si="107"/>
        <v>0</v>
      </c>
      <c r="F189" s="92">
        <f t="shared" si="107"/>
        <v>2960000</v>
      </c>
      <c r="G189" s="92">
        <f t="shared" si="107"/>
        <v>1263204</v>
      </c>
      <c r="H189" s="92">
        <f t="shared" si="107"/>
        <v>0</v>
      </c>
      <c r="I189" s="92">
        <f t="shared" si="107"/>
        <v>0</v>
      </c>
      <c r="J189" s="92">
        <f t="shared" si="107"/>
        <v>1263204</v>
      </c>
      <c r="K189" s="92">
        <f t="shared" si="107"/>
        <v>1696796</v>
      </c>
      <c r="L189" s="84">
        <f>+(J189/F189)*100</f>
        <v>42.675810810810809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1263204</v>
      </c>
      <c r="H191" s="91">
        <v>-1263204</v>
      </c>
      <c r="I191" s="91">
        <v>0</v>
      </c>
      <c r="J191" s="91">
        <f>+G191+H191</f>
        <v>0</v>
      </c>
      <c r="K191" s="91">
        <f t="shared" ref="K191:K193" si="108">+F191-J191-I191</f>
        <v>1500000</v>
      </c>
      <c r="L191" s="85">
        <f t="shared" ref="L191:L193" si="109">+(J191/F191)*100</f>
        <v>0</v>
      </c>
    </row>
    <row r="192" spans="1:12" x14ac:dyDescent="0.2">
      <c r="A192" s="13" t="s">
        <v>202</v>
      </c>
      <c r="B192" s="20" t="s">
        <v>338</v>
      </c>
      <c r="C192" s="91">
        <v>1500000</v>
      </c>
      <c r="D192" s="91">
        <v>-40000</v>
      </c>
      <c r="E192" s="91">
        <v>0</v>
      </c>
      <c r="F192" s="91">
        <f>+C192+D192+E192</f>
        <v>1460000</v>
      </c>
      <c r="G192" s="91">
        <v>0</v>
      </c>
      <c r="H192" s="91">
        <v>1263204</v>
      </c>
      <c r="I192" s="91">
        <v>0</v>
      </c>
      <c r="J192" s="91">
        <f>+G192+H192</f>
        <v>1263204</v>
      </c>
      <c r="K192" s="91">
        <f t="shared" si="108"/>
        <v>196796</v>
      </c>
      <c r="L192" s="85">
        <f t="shared" si="109"/>
        <v>86.52082191780822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10">+C193+D193+E193</f>
        <v>0</v>
      </c>
      <c r="G193" s="91">
        <v>0</v>
      </c>
      <c r="H193" s="91">
        <v>0</v>
      </c>
      <c r="I193" s="91">
        <v>0</v>
      </c>
      <c r="J193" s="91">
        <f t="shared" ref="J193" si="111">+G193+H193</f>
        <v>0</v>
      </c>
      <c r="K193" s="91">
        <f t="shared" si="108"/>
        <v>0</v>
      </c>
      <c r="L193" s="85" t="e">
        <f t="shared" si="109"/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>+C197</f>
        <v>0</v>
      </c>
      <c r="D195" s="92">
        <f t="shared" ref="D195:K195" si="112">+D197</f>
        <v>1280000</v>
      </c>
      <c r="E195" s="92">
        <f t="shared" si="112"/>
        <v>0</v>
      </c>
      <c r="F195" s="92">
        <f t="shared" si="112"/>
        <v>1280000</v>
      </c>
      <c r="G195" s="92">
        <f t="shared" si="112"/>
        <v>0</v>
      </c>
      <c r="H195" s="92">
        <f t="shared" si="112"/>
        <v>0</v>
      </c>
      <c r="I195" s="92">
        <f t="shared" si="112"/>
        <v>0</v>
      </c>
      <c r="J195" s="92">
        <f t="shared" si="112"/>
        <v>0</v>
      </c>
      <c r="K195" s="92">
        <f t="shared" si="112"/>
        <v>1280000</v>
      </c>
      <c r="L195" s="84">
        <f>+(J195/F195)*100</f>
        <v>0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0</v>
      </c>
      <c r="D197" s="91">
        <v>1280000</v>
      </c>
      <c r="E197" s="91">
        <v>0</v>
      </c>
      <c r="F197" s="91">
        <f>+C197+D197+E197</f>
        <v>1280000</v>
      </c>
      <c r="G197" s="91">
        <v>0</v>
      </c>
      <c r="H197" s="91">
        <v>0</v>
      </c>
      <c r="I197" s="91">
        <v>0</v>
      </c>
      <c r="J197" s="91">
        <f>+G197+H197</f>
        <v>0</v>
      </c>
      <c r="K197" s="91">
        <f>+F197-J197-I197</f>
        <v>1280000</v>
      </c>
      <c r="L197" s="85">
        <f>+(J197/F197)*100</f>
        <v>0</v>
      </c>
    </row>
    <row r="198" spans="1:12" hidden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x14ac:dyDescent="0.2">
      <c r="A199" s="8" t="s">
        <v>235</v>
      </c>
      <c r="B199" s="18" t="s">
        <v>237</v>
      </c>
      <c r="C199" s="92">
        <f>+C201</f>
        <v>0</v>
      </c>
      <c r="D199" s="92">
        <f t="shared" ref="D199:K199" si="113">+D201</f>
        <v>0</v>
      </c>
      <c r="E199" s="92">
        <f t="shared" si="113"/>
        <v>0</v>
      </c>
      <c r="F199" s="92">
        <f t="shared" si="113"/>
        <v>0</v>
      </c>
      <c r="G199" s="92">
        <f t="shared" si="113"/>
        <v>0</v>
      </c>
      <c r="H199" s="92">
        <f t="shared" si="113"/>
        <v>0</v>
      </c>
      <c r="I199" s="92">
        <f t="shared" si="113"/>
        <v>0</v>
      </c>
      <c r="J199" s="92">
        <f t="shared" si="113"/>
        <v>0</v>
      </c>
      <c r="K199" s="92">
        <f t="shared" si="113"/>
        <v>0</v>
      </c>
      <c r="L199" s="84" t="e">
        <f>+(J199/F199)*100</f>
        <v>#DIV/0!</v>
      </c>
    </row>
    <row r="200" spans="1:12" hidden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>+C205+C206+C207</f>
        <v>580000</v>
      </c>
      <c r="D203" s="92">
        <f t="shared" ref="D203:K203" si="114">+D205+D206+D207</f>
        <v>40000</v>
      </c>
      <c r="E203" s="92">
        <f t="shared" si="114"/>
        <v>0</v>
      </c>
      <c r="F203" s="92">
        <f t="shared" si="114"/>
        <v>620000</v>
      </c>
      <c r="G203" s="92">
        <f t="shared" si="114"/>
        <v>0</v>
      </c>
      <c r="H203" s="92">
        <f t="shared" si="114"/>
        <v>593650</v>
      </c>
      <c r="I203" s="92">
        <f t="shared" si="114"/>
        <v>0</v>
      </c>
      <c r="J203" s="92">
        <f t="shared" si="114"/>
        <v>593650</v>
      </c>
      <c r="K203" s="92">
        <f t="shared" si="114"/>
        <v>26350</v>
      </c>
      <c r="L203" s="84">
        <f>+(J203/F203)*100</f>
        <v>95.75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>+(J205/F205)*100</f>
        <v>#DIV/0!</v>
      </c>
    </row>
    <row r="206" spans="1:12" x14ac:dyDescent="0.2">
      <c r="A206" s="9" t="s">
        <v>219</v>
      </c>
      <c r="B206" s="16" t="s">
        <v>220</v>
      </c>
      <c r="C206" s="91">
        <v>580000</v>
      </c>
      <c r="D206" s="91">
        <v>40000</v>
      </c>
      <c r="E206" s="91">
        <v>0</v>
      </c>
      <c r="F206" s="91">
        <f>+C206+D206+E206</f>
        <v>620000</v>
      </c>
      <c r="G206" s="91">
        <v>0</v>
      </c>
      <c r="H206" s="91">
        <v>593650</v>
      </c>
      <c r="I206" s="91">
        <v>0</v>
      </c>
      <c r="J206" s="91">
        <f>+G206+H206</f>
        <v>593650</v>
      </c>
      <c r="K206" s="91">
        <f>+F206-J206-I206</f>
        <v>26350</v>
      </c>
      <c r="L206" s="85">
        <f>+(J206/F206)*100</f>
        <v>95.75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>+C211</f>
        <v>0</v>
      </c>
      <c r="D209" s="90">
        <f t="shared" ref="D209:K209" si="115">+D211</f>
        <v>0</v>
      </c>
      <c r="E209" s="90">
        <f t="shared" si="115"/>
        <v>0</v>
      </c>
      <c r="F209" s="90">
        <f t="shared" si="115"/>
        <v>0</v>
      </c>
      <c r="G209" s="90">
        <f t="shared" si="115"/>
        <v>0</v>
      </c>
      <c r="H209" s="90">
        <f t="shared" si="115"/>
        <v>0</v>
      </c>
      <c r="I209" s="90">
        <f t="shared" si="115"/>
        <v>0</v>
      </c>
      <c r="J209" s="90">
        <f t="shared" si="115"/>
        <v>0</v>
      </c>
      <c r="K209" s="90">
        <f t="shared" si="115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f>+C213+C214</f>
        <v>0</v>
      </c>
      <c r="D211" s="92">
        <f t="shared" ref="D211:K211" si="116">+D213+D214</f>
        <v>0</v>
      </c>
      <c r="E211" s="92">
        <f t="shared" si="116"/>
        <v>0</v>
      </c>
      <c r="F211" s="92">
        <f t="shared" si="116"/>
        <v>0</v>
      </c>
      <c r="G211" s="92">
        <f t="shared" si="116"/>
        <v>0</v>
      </c>
      <c r="H211" s="92">
        <f t="shared" si="116"/>
        <v>0</v>
      </c>
      <c r="I211" s="92">
        <f t="shared" si="116"/>
        <v>0</v>
      </c>
      <c r="J211" s="92">
        <f t="shared" si="116"/>
        <v>0</v>
      </c>
      <c r="K211" s="92">
        <f t="shared" si="116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7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7"/>
        <v>#DIV/0!</v>
      </c>
    </row>
    <row r="215" spans="1:12" ht="12" thickBot="1" x14ac:dyDescent="0.25">
      <c r="A215" s="26"/>
      <c r="B215" s="21"/>
      <c r="C215" s="82"/>
      <c r="D215" s="82"/>
      <c r="E215" s="82"/>
      <c r="F215" s="82"/>
      <c r="G215" s="82"/>
      <c r="H215" s="82"/>
      <c r="I215" s="82"/>
      <c r="J215" s="82"/>
      <c r="K215" s="82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5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I4" sqref="I4"/>
    </sheetView>
  </sheetViews>
  <sheetFormatPr baseColWidth="10" defaultColWidth="11.42578125" defaultRowHeight="14.25" x14ac:dyDescent="0.2"/>
  <cols>
    <col min="1" max="1" width="11.42578125" style="102"/>
    <col min="2" max="2" width="17.42578125" style="102" customWidth="1"/>
    <col min="3" max="3" width="21.140625" style="102" customWidth="1"/>
    <col min="4" max="4" width="17" style="103" bestFit="1" customWidth="1"/>
    <col min="5" max="7" width="11.42578125" style="102"/>
    <col min="8" max="8" width="16.28515625" style="102" customWidth="1"/>
    <col min="9" max="9" width="15.28515625" style="102" bestFit="1" customWidth="1"/>
    <col min="10" max="10" width="15.140625" style="102" bestFit="1" customWidth="1"/>
    <col min="11" max="16384" width="11.42578125" style="102"/>
  </cols>
  <sheetData>
    <row r="2" spans="1:10" s="112" customFormat="1" ht="32.25" customHeight="1" x14ac:dyDescent="0.25">
      <c r="A2" s="110" t="s">
        <v>357</v>
      </c>
      <c r="C2" s="110" t="s">
        <v>359</v>
      </c>
      <c r="D2" s="113"/>
    </row>
    <row r="3" spans="1:10" s="110" customFormat="1" ht="22.5" customHeight="1" x14ac:dyDescent="0.25">
      <c r="B3" s="110" t="s">
        <v>361</v>
      </c>
      <c r="C3" s="115">
        <v>907000000</v>
      </c>
      <c r="D3" s="114"/>
      <c r="F3" s="110" t="s">
        <v>360</v>
      </c>
      <c r="H3" s="110" t="s">
        <v>361</v>
      </c>
      <c r="I3" s="115">
        <f>145352087.96-144000000</f>
        <v>1352087.9600000083</v>
      </c>
      <c r="J3" s="114"/>
    </row>
    <row r="4" spans="1:10" x14ac:dyDescent="0.2">
      <c r="A4" s="106">
        <v>1</v>
      </c>
      <c r="B4" s="111">
        <f>+D4/$D$9</f>
        <v>0.40353197353914</v>
      </c>
      <c r="C4" s="108">
        <f>+$C$3*B4</f>
        <v>366003500</v>
      </c>
      <c r="D4" s="103">
        <f>+'PRO-1'!F26</f>
        <v>1464014000</v>
      </c>
      <c r="G4" s="106">
        <v>1</v>
      </c>
      <c r="H4" s="111">
        <f>+J4/$J$9</f>
        <v>0.14593707207921489</v>
      </c>
      <c r="I4" s="108">
        <f>+$I$3*H4</f>
        <v>197319.75807595983</v>
      </c>
      <c r="J4" s="103">
        <f>+'PRO-1'!F17</f>
        <v>41414752</v>
      </c>
    </row>
    <row r="5" spans="1:10" x14ac:dyDescent="0.2">
      <c r="A5" s="106">
        <v>2</v>
      </c>
      <c r="B5" s="111">
        <f t="shared" ref="B5:B7" si="0">+D5/$D$9</f>
        <v>4.7866041896361629E-2</v>
      </c>
      <c r="C5" s="108">
        <f t="shared" ref="C5:C6" si="1">+$C$3*B5</f>
        <v>43414500</v>
      </c>
      <c r="D5" s="103">
        <f>+'PRO-2'!F26</f>
        <v>173658000</v>
      </c>
      <c r="G5" s="106">
        <v>2</v>
      </c>
      <c r="H5" s="111">
        <f t="shared" ref="H5:H7" si="2">+J5/$J$9</f>
        <v>3.1390841658297656E-3</v>
      </c>
      <c r="I5" s="108">
        <f t="shared" ref="I5:I6" si="3">+$I$3*H5</f>
        <v>4244.3179060450957</v>
      </c>
      <c r="J5" s="103">
        <f>+'PRO-2'!F17</f>
        <v>890825</v>
      </c>
    </row>
    <row r="6" spans="1:10" x14ac:dyDescent="0.2">
      <c r="A6" s="106">
        <v>3</v>
      </c>
      <c r="B6" s="111">
        <f t="shared" si="0"/>
        <v>0.46740573318632855</v>
      </c>
      <c r="C6" s="108">
        <f t="shared" si="1"/>
        <v>423937000</v>
      </c>
      <c r="D6" s="103">
        <f>+'PRO-3'!F27</f>
        <v>1695748000</v>
      </c>
      <c r="G6" s="106">
        <v>3</v>
      </c>
      <c r="H6" s="111">
        <f>+J6/$J$9</f>
        <v>0.83379431259580317</v>
      </c>
      <c r="I6" s="108">
        <f t="shared" si="3"/>
        <v>1127363.2511772688</v>
      </c>
      <c r="J6" s="103">
        <f>+'PRO-3'!F17</f>
        <v>236618319</v>
      </c>
    </row>
    <row r="7" spans="1:10" x14ac:dyDescent="0.2">
      <c r="A7" s="106">
        <v>4</v>
      </c>
      <c r="B7" s="111">
        <f t="shared" si="0"/>
        <v>8.1196251378169784E-2</v>
      </c>
      <c r="C7" s="108">
        <f>+$C$3*B7</f>
        <v>73645000</v>
      </c>
      <c r="D7" s="103">
        <f>+'PRO-4'!F27</f>
        <v>294580000</v>
      </c>
      <c r="G7" s="106">
        <v>4</v>
      </c>
      <c r="H7" s="111">
        <f t="shared" si="2"/>
        <v>1.7129531159152174E-2</v>
      </c>
      <c r="I7" s="108">
        <f>+$I$3*H7</f>
        <v>23160.632840734641</v>
      </c>
      <c r="J7" s="103">
        <f>+'PRO-4'!F17</f>
        <v>4861104</v>
      </c>
    </row>
    <row r="8" spans="1:10" x14ac:dyDescent="0.2">
      <c r="A8" s="104"/>
      <c r="G8" s="104"/>
      <c r="J8" s="103"/>
    </row>
    <row r="9" spans="1:10" x14ac:dyDescent="0.2">
      <c r="B9" s="105">
        <f>SUM(B4:B8)</f>
        <v>0.99999999999999989</v>
      </c>
      <c r="D9" s="103">
        <f>SUM(D4:D8)</f>
        <v>3628000000</v>
      </c>
      <c r="H9" s="105">
        <f>SUM(H4:H8)</f>
        <v>1</v>
      </c>
      <c r="I9" s="103">
        <f>SUM(I4:I7)</f>
        <v>1352087.9600000083</v>
      </c>
      <c r="J9" s="103">
        <f>SUM(J4:J8)</f>
        <v>283785000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E47" sqref="E47"/>
    </sheetView>
  </sheetViews>
  <sheetFormatPr baseColWidth="10" defaultRowHeight="11.45" customHeight="1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56" width="11.42578125" style="23"/>
    <col min="257" max="257" width="17.28515625" style="23" bestFit="1" customWidth="1"/>
    <col min="258" max="258" width="35.7109375" style="23" customWidth="1"/>
    <col min="259" max="259" width="14.28515625" style="23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4.28515625" style="23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4.28515625" style="23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4.28515625" style="23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4.28515625" style="23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4.28515625" style="23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4.28515625" style="23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4.28515625" style="23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4.28515625" style="23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4.28515625" style="23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4.28515625" style="23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4.28515625" style="23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4.28515625" style="23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4.28515625" style="23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4.28515625" style="23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4.28515625" style="23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4.28515625" style="23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4.28515625" style="23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4.28515625" style="23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4.28515625" style="23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4.28515625" style="23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4.28515625" style="23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4.28515625" style="23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4.28515625" style="23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4.28515625" style="23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4.28515625" style="23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4.28515625" style="23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4.28515625" style="23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4.28515625" style="23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4.28515625" style="23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4.28515625" style="23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4.28515625" style="23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4.28515625" style="23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4.28515625" style="23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4.28515625" style="23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4.28515625" style="23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4.28515625" style="23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4.28515625" style="23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4.28515625" style="23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4.28515625" style="23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4.28515625" style="23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4.28515625" style="23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4.28515625" style="23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4.28515625" style="23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4.28515625" style="23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4.28515625" style="23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4.28515625" style="23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4.28515625" style="23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4.28515625" style="23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4.28515625" style="23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4.28515625" style="23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4.28515625" style="23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4.28515625" style="23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4.28515625" style="23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4.28515625" style="23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4.28515625" style="23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4.28515625" style="23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4.28515625" style="23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4.28515625" style="23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4.28515625" style="23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4.28515625" style="23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4.28515625" style="23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4.28515625" style="23" customWidth="1"/>
    <col min="16132" max="16137" width="15.7109375" style="23" customWidth="1"/>
    <col min="16138" max="16384" width="11.42578125" style="23"/>
  </cols>
  <sheetData>
    <row r="1" spans="1:9" ht="11.45" customHeight="1" x14ac:dyDescent="0.2">
      <c r="A1" s="128" t="s">
        <v>363</v>
      </c>
      <c r="B1" s="128"/>
      <c r="C1" s="128"/>
      <c r="D1" s="128"/>
      <c r="E1" s="128"/>
      <c r="F1" s="128"/>
      <c r="G1" s="128"/>
      <c r="H1" s="128"/>
      <c r="I1" s="128"/>
    </row>
    <row r="2" spans="1:9" ht="11.45" customHeight="1" x14ac:dyDescent="0.2">
      <c r="A2" s="129" t="s">
        <v>240</v>
      </c>
      <c r="B2" s="129"/>
      <c r="C2" s="129"/>
      <c r="D2" s="129"/>
      <c r="E2" s="129"/>
      <c r="F2" s="129"/>
      <c r="G2" s="129"/>
      <c r="H2" s="129"/>
      <c r="I2" s="129"/>
    </row>
    <row r="3" spans="1:9" ht="11.45" customHeight="1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</row>
    <row r="4" spans="1:9" ht="11.45" customHeight="1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</row>
    <row r="5" spans="1:9" ht="11.45" customHeight="1" x14ac:dyDescent="0.2">
      <c r="A5" s="129" t="s">
        <v>293</v>
      </c>
      <c r="B5" s="129"/>
      <c r="C5" s="129"/>
      <c r="D5" s="129"/>
      <c r="E5" s="129"/>
      <c r="F5" s="129"/>
      <c r="G5" s="129"/>
      <c r="H5" s="129"/>
      <c r="I5" s="129"/>
    </row>
    <row r="6" spans="1:9" ht="11.45" customHeight="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ht="11.45" customHeight="1" x14ac:dyDescent="0.2">
      <c r="A7" s="124" t="str">
        <f>+'CONSOL-ING'!A7:A9</f>
        <v>PARTIDA</v>
      </c>
      <c r="B7" s="127" t="s">
        <v>244</v>
      </c>
      <c r="C7" s="54"/>
      <c r="D7" s="54"/>
      <c r="E7" s="54"/>
      <c r="F7" s="54"/>
      <c r="G7" s="54"/>
      <c r="H7" s="54"/>
      <c r="I7" s="54"/>
    </row>
    <row r="8" spans="1:9" ht="11.45" customHeight="1" x14ac:dyDescent="0.2">
      <c r="A8" s="125"/>
      <c r="B8" s="125"/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ht="11.45" customHeight="1" x14ac:dyDescent="0.2">
      <c r="A9" s="125"/>
      <c r="B9" s="125"/>
      <c r="C9" s="56" t="s">
        <v>250</v>
      </c>
      <c r="D9" s="56" t="s">
        <v>245</v>
      </c>
      <c r="E9" s="56" t="s">
        <v>342</v>
      </c>
      <c r="F9" s="57" t="s">
        <v>252</v>
      </c>
      <c r="G9" s="58" t="s">
        <v>253</v>
      </c>
      <c r="H9" s="58" t="s">
        <v>377</v>
      </c>
      <c r="I9" s="59" t="s">
        <v>254</v>
      </c>
    </row>
    <row r="10" spans="1:9" ht="11.45" customHeight="1" x14ac:dyDescent="0.2">
      <c r="A10" s="126"/>
      <c r="B10" s="126"/>
      <c r="C10" s="61"/>
      <c r="D10" s="61"/>
      <c r="E10" s="61"/>
      <c r="F10" s="61"/>
      <c r="G10" s="61"/>
      <c r="H10" s="61"/>
      <c r="I10" s="61"/>
    </row>
    <row r="12" spans="1:9" ht="11.45" customHeight="1" x14ac:dyDescent="0.2">
      <c r="A12" s="118" t="s">
        <v>255</v>
      </c>
      <c r="B12" s="118"/>
      <c r="C12" s="38">
        <f t="shared" ref="C12:F12" si="0">+C14+C32</f>
        <v>1601088631</v>
      </c>
      <c r="D12" s="38">
        <f t="shared" si="0"/>
        <v>0</v>
      </c>
      <c r="E12" s="38">
        <f t="shared" si="0"/>
        <v>0</v>
      </c>
      <c r="F12" s="38">
        <f t="shared" si="0"/>
        <v>1601088631</v>
      </c>
      <c r="G12" s="38">
        <f>+G14+G32</f>
        <v>465162303.86677498</v>
      </c>
      <c r="H12" s="38">
        <f>+H14+H32</f>
        <v>366211559.94</v>
      </c>
      <c r="I12" s="38">
        <f>+I14+I32</f>
        <v>831373863.80677497</v>
      </c>
    </row>
    <row r="13" spans="1:9" ht="5.2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1505428752</v>
      </c>
      <c r="D14" s="42">
        <f t="shared" si="1"/>
        <v>0</v>
      </c>
      <c r="E14" s="42">
        <f t="shared" si="1"/>
        <v>0</v>
      </c>
      <c r="F14" s="42">
        <f t="shared" si="1"/>
        <v>1505428752</v>
      </c>
      <c r="G14" s="42">
        <f t="shared" si="1"/>
        <v>369502424.86677498</v>
      </c>
      <c r="H14" s="42">
        <f t="shared" si="1"/>
        <v>366211559.94</v>
      </c>
      <c r="I14" s="42">
        <f>+I16+I25</f>
        <v>735713984.80677497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41414752</v>
      </c>
      <c r="D16" s="44">
        <f>+D17+D19+D21</f>
        <v>0</v>
      </c>
      <c r="E16" s="44">
        <f>+E17+E19+E21</f>
        <v>0</v>
      </c>
      <c r="F16" s="44">
        <f>+F17+F19+F21</f>
        <v>41414752</v>
      </c>
      <c r="G16" s="44">
        <f>+G18+G23</f>
        <v>3498924.8667749735</v>
      </c>
      <c r="H16" s="44">
        <f>+H17+H19+H21</f>
        <v>208059.94</v>
      </c>
      <c r="I16" s="44">
        <f t="shared" ref="I16:I23" si="2">+G16+H16</f>
        <v>3706984.8067749734</v>
      </c>
    </row>
    <row r="17" spans="1:11" ht="11.45" customHeight="1" x14ac:dyDescent="0.2">
      <c r="A17" s="45" t="s">
        <v>260</v>
      </c>
      <c r="B17" s="1" t="s">
        <v>261</v>
      </c>
      <c r="C17" s="39">
        <f t="shared" ref="C17:G17" si="3">+C18</f>
        <v>41414752</v>
      </c>
      <c r="D17" s="39">
        <f t="shared" si="3"/>
        <v>0</v>
      </c>
      <c r="E17" s="39">
        <f t="shared" si="3"/>
        <v>0</v>
      </c>
      <c r="F17" s="39">
        <f t="shared" si="3"/>
        <v>41414752</v>
      </c>
      <c r="G17" s="39">
        <f t="shared" si="3"/>
        <v>3483119.1987749734</v>
      </c>
      <c r="H17" s="39">
        <f>+H18</f>
        <v>197319.76</v>
      </c>
      <c r="I17" s="39">
        <f t="shared" si="2"/>
        <v>3680438.9587749736</v>
      </c>
    </row>
    <row r="18" spans="1:11" ht="11.45" customHeight="1" x14ac:dyDescent="0.2">
      <c r="A18" s="45" t="s">
        <v>262</v>
      </c>
      <c r="B18" s="1" t="s">
        <v>263</v>
      </c>
      <c r="C18" s="39">
        <v>41414752</v>
      </c>
      <c r="D18" s="39">
        <v>0</v>
      </c>
      <c r="E18" s="39">
        <v>0</v>
      </c>
      <c r="F18" s="39">
        <f>+C18+D18+E18</f>
        <v>41414752</v>
      </c>
      <c r="G18" s="39">
        <v>3483119.1987749734</v>
      </c>
      <c r="H18" s="39">
        <v>197319.76</v>
      </c>
      <c r="I18" s="39">
        <f t="shared" si="2"/>
        <v>3680438.9587749736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25" hidden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25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f>+G23</f>
        <v>15805.668</v>
      </c>
      <c r="H21" s="39">
        <f>+H22+H23</f>
        <v>10740.18</v>
      </c>
      <c r="I21" s="39">
        <f t="shared" si="2"/>
        <v>26545.847999999998</v>
      </c>
    </row>
    <row r="22" spans="1:11" ht="11.25" hidden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25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15805.668</v>
      </c>
      <c r="H23" s="39">
        <v>10740.18</v>
      </c>
      <c r="I23" s="39">
        <f t="shared" si="2"/>
        <v>26545.847999999998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1464014000</v>
      </c>
      <c r="D25" s="44">
        <f>+D26</f>
        <v>0</v>
      </c>
      <c r="E25" s="44">
        <f>+E30</f>
        <v>0</v>
      </c>
      <c r="F25" s="44">
        <f>+F26</f>
        <v>1464014000</v>
      </c>
      <c r="G25" s="44">
        <f>+G26+G30</f>
        <v>366003500</v>
      </c>
      <c r="H25" s="44">
        <f>+H26+H30</f>
        <v>366003500</v>
      </c>
      <c r="I25" s="44">
        <f>+I26+I30</f>
        <v>732007000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1464014000</v>
      </c>
      <c r="D26" s="39">
        <f>SUM(D27:D30)</f>
        <v>0</v>
      </c>
      <c r="E26" s="39">
        <v>0</v>
      </c>
      <c r="F26" s="39">
        <f>SUM(F27:F30)</f>
        <v>1464014000</v>
      </c>
      <c r="G26" s="39">
        <f>+G27</f>
        <v>366003500</v>
      </c>
      <c r="H26" s="39">
        <f>+H27</f>
        <v>366003500</v>
      </c>
      <c r="I26" s="39">
        <f>+I27</f>
        <v>732007000</v>
      </c>
      <c r="K26" s="97">
        <f>+F26-G26</f>
        <v>1098010500</v>
      </c>
    </row>
    <row r="27" spans="1:11" ht="11.45" customHeight="1" x14ac:dyDescent="0.2">
      <c r="A27" s="45" t="s">
        <v>278</v>
      </c>
      <c r="B27" s="1" t="s">
        <v>292</v>
      </c>
      <c r="C27" s="39">
        <v>1464014000</v>
      </c>
      <c r="D27" s="39">
        <f>+'PROGRAMA 01'!D10</f>
        <v>0</v>
      </c>
      <c r="E27" s="39">
        <f>+'PROGRAMA 01'!E10</f>
        <v>0</v>
      </c>
      <c r="F27" s="39">
        <f>+C27+E27+D27</f>
        <v>1464014000</v>
      </c>
      <c r="G27" s="39">
        <v>366003500</v>
      </c>
      <c r="H27" s="39">
        <v>366003500</v>
      </c>
      <c r="I27" s="39">
        <f>+G27+H27</f>
        <v>732007000</v>
      </c>
      <c r="J27" s="97">
        <f>+I27-C27</f>
        <v>-732007000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t="11.25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95659879</v>
      </c>
      <c r="D32" s="42">
        <f t="shared" si="4"/>
        <v>0</v>
      </c>
      <c r="E32" s="42">
        <f t="shared" si="4"/>
        <v>0</v>
      </c>
      <c r="F32" s="42">
        <f t="shared" si="4"/>
        <v>95659879</v>
      </c>
      <c r="G32" s="42">
        <f t="shared" si="4"/>
        <v>95659879</v>
      </c>
      <c r="H32" s="42">
        <f>+H34</f>
        <v>0</v>
      </c>
      <c r="I32" s="42">
        <f>+I34</f>
        <v>95659879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95659879</v>
      </c>
      <c r="D34" s="44">
        <f t="shared" si="5"/>
        <v>0</v>
      </c>
      <c r="E34" s="44">
        <f t="shared" si="5"/>
        <v>0</v>
      </c>
      <c r="F34" s="44">
        <f>+F35+F36</f>
        <v>95659879</v>
      </c>
      <c r="G34" s="44">
        <f t="shared" si="5"/>
        <v>95659879</v>
      </c>
      <c r="H34" s="44">
        <f>+H35+H36</f>
        <v>0</v>
      </c>
      <c r="I34" s="44">
        <f>+I35+I36</f>
        <v>95659879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95659879</v>
      </c>
      <c r="D35" s="100">
        <v>0</v>
      </c>
      <c r="E35" s="100">
        <v>0</v>
      </c>
      <c r="F35" s="100">
        <f>+C35+D35+E35</f>
        <v>95659879</v>
      </c>
      <c r="G35" s="100">
        <v>95659879</v>
      </c>
      <c r="H35" s="100">
        <v>0</v>
      </c>
      <c r="I35" s="100">
        <f>+G35+H35</f>
        <v>95659879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  <row r="40" spans="1:9" ht="11.45" customHeight="1" x14ac:dyDescent="0.2">
      <c r="A40" s="2"/>
      <c r="B40" s="1"/>
      <c r="C40" s="51"/>
      <c r="D40" s="51"/>
      <c r="E40" s="51"/>
      <c r="F40" s="51"/>
      <c r="G40" s="51"/>
      <c r="H40" s="51"/>
      <c r="I40" s="51"/>
    </row>
    <row r="41" spans="1:9" ht="11.45" customHeight="1" x14ac:dyDescent="0.2">
      <c r="A41" s="2"/>
      <c r="B41" s="1"/>
      <c r="C41" s="51"/>
      <c r="D41" s="51"/>
      <c r="E41" s="51"/>
      <c r="F41" s="51"/>
      <c r="G41" s="51"/>
      <c r="H41" s="51"/>
      <c r="I41" s="51"/>
    </row>
  </sheetData>
  <mergeCells count="8">
    <mergeCell ref="A12:B12"/>
    <mergeCell ref="A7:A10"/>
    <mergeCell ref="B7:B10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landscape" useFirstPageNumber="1" r:id="rId1"/>
  <headerFooter>
    <oddFooter>&amp;C&amp;P</oddFooter>
  </headerFooter>
  <ignoredErrors>
    <ignoredError sqref="G16:I17 F18:F34 E25:E35 G24:I26 I23 G22:I22 H21:I21 G19:I20 I18 G28:I31 I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C13" sqref="C13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54" width="11.42578125" style="23"/>
    <col min="255" max="255" width="17.28515625" style="23" bestFit="1" customWidth="1"/>
    <col min="256" max="256" width="35.7109375" style="23" customWidth="1"/>
    <col min="257" max="257" width="14.28515625" style="23" customWidth="1"/>
    <col min="258" max="263" width="15.7109375" style="23" customWidth="1"/>
    <col min="264" max="510" width="11.42578125" style="23"/>
    <col min="511" max="511" width="17.28515625" style="23" bestFit="1" customWidth="1"/>
    <col min="512" max="512" width="35.7109375" style="23" customWidth="1"/>
    <col min="513" max="513" width="14.28515625" style="23" customWidth="1"/>
    <col min="514" max="519" width="15.7109375" style="23" customWidth="1"/>
    <col min="520" max="766" width="11.42578125" style="23"/>
    <col min="767" max="767" width="17.28515625" style="23" bestFit="1" customWidth="1"/>
    <col min="768" max="768" width="35.7109375" style="23" customWidth="1"/>
    <col min="769" max="769" width="14.28515625" style="23" customWidth="1"/>
    <col min="770" max="775" width="15.7109375" style="23" customWidth="1"/>
    <col min="776" max="1022" width="11.42578125" style="23"/>
    <col min="1023" max="1023" width="17.28515625" style="23" bestFit="1" customWidth="1"/>
    <col min="1024" max="1024" width="35.7109375" style="23" customWidth="1"/>
    <col min="1025" max="1025" width="14.28515625" style="23" customWidth="1"/>
    <col min="1026" max="1031" width="15.7109375" style="23" customWidth="1"/>
    <col min="1032" max="1278" width="11.42578125" style="23"/>
    <col min="1279" max="1279" width="17.28515625" style="23" bestFit="1" customWidth="1"/>
    <col min="1280" max="1280" width="35.7109375" style="23" customWidth="1"/>
    <col min="1281" max="1281" width="14.28515625" style="23" customWidth="1"/>
    <col min="1282" max="1287" width="15.7109375" style="23" customWidth="1"/>
    <col min="1288" max="1534" width="11.42578125" style="23"/>
    <col min="1535" max="1535" width="17.28515625" style="23" bestFit="1" customWidth="1"/>
    <col min="1536" max="1536" width="35.7109375" style="23" customWidth="1"/>
    <col min="1537" max="1537" width="14.28515625" style="23" customWidth="1"/>
    <col min="1538" max="1543" width="15.7109375" style="23" customWidth="1"/>
    <col min="1544" max="1790" width="11.42578125" style="23"/>
    <col min="1791" max="1791" width="17.28515625" style="23" bestFit="1" customWidth="1"/>
    <col min="1792" max="1792" width="35.7109375" style="23" customWidth="1"/>
    <col min="1793" max="1793" width="14.28515625" style="23" customWidth="1"/>
    <col min="1794" max="1799" width="15.7109375" style="23" customWidth="1"/>
    <col min="1800" max="2046" width="11.42578125" style="23"/>
    <col min="2047" max="2047" width="17.28515625" style="23" bestFit="1" customWidth="1"/>
    <col min="2048" max="2048" width="35.7109375" style="23" customWidth="1"/>
    <col min="2049" max="2049" width="14.28515625" style="23" customWidth="1"/>
    <col min="2050" max="2055" width="15.7109375" style="23" customWidth="1"/>
    <col min="2056" max="2302" width="11.42578125" style="23"/>
    <col min="2303" max="2303" width="17.28515625" style="23" bestFit="1" customWidth="1"/>
    <col min="2304" max="2304" width="35.7109375" style="23" customWidth="1"/>
    <col min="2305" max="2305" width="14.28515625" style="23" customWidth="1"/>
    <col min="2306" max="2311" width="15.7109375" style="23" customWidth="1"/>
    <col min="2312" max="2558" width="11.42578125" style="23"/>
    <col min="2559" max="2559" width="17.28515625" style="23" bestFit="1" customWidth="1"/>
    <col min="2560" max="2560" width="35.7109375" style="23" customWidth="1"/>
    <col min="2561" max="2561" width="14.28515625" style="23" customWidth="1"/>
    <col min="2562" max="2567" width="15.7109375" style="23" customWidth="1"/>
    <col min="2568" max="2814" width="11.42578125" style="23"/>
    <col min="2815" max="2815" width="17.28515625" style="23" bestFit="1" customWidth="1"/>
    <col min="2816" max="2816" width="35.7109375" style="23" customWidth="1"/>
    <col min="2817" max="2817" width="14.28515625" style="23" customWidth="1"/>
    <col min="2818" max="2823" width="15.7109375" style="23" customWidth="1"/>
    <col min="2824" max="3070" width="11.42578125" style="23"/>
    <col min="3071" max="3071" width="17.28515625" style="23" bestFit="1" customWidth="1"/>
    <col min="3072" max="3072" width="35.7109375" style="23" customWidth="1"/>
    <col min="3073" max="3073" width="14.28515625" style="23" customWidth="1"/>
    <col min="3074" max="3079" width="15.7109375" style="23" customWidth="1"/>
    <col min="3080" max="3326" width="11.42578125" style="23"/>
    <col min="3327" max="3327" width="17.28515625" style="23" bestFit="1" customWidth="1"/>
    <col min="3328" max="3328" width="35.7109375" style="23" customWidth="1"/>
    <col min="3329" max="3329" width="14.28515625" style="23" customWidth="1"/>
    <col min="3330" max="3335" width="15.7109375" style="23" customWidth="1"/>
    <col min="3336" max="3582" width="11.42578125" style="23"/>
    <col min="3583" max="3583" width="17.28515625" style="23" bestFit="1" customWidth="1"/>
    <col min="3584" max="3584" width="35.7109375" style="23" customWidth="1"/>
    <col min="3585" max="3585" width="14.28515625" style="23" customWidth="1"/>
    <col min="3586" max="3591" width="15.7109375" style="23" customWidth="1"/>
    <col min="3592" max="3838" width="11.42578125" style="23"/>
    <col min="3839" max="3839" width="17.28515625" style="23" bestFit="1" customWidth="1"/>
    <col min="3840" max="3840" width="35.7109375" style="23" customWidth="1"/>
    <col min="3841" max="3841" width="14.28515625" style="23" customWidth="1"/>
    <col min="3842" max="3847" width="15.7109375" style="23" customWidth="1"/>
    <col min="3848" max="4094" width="11.42578125" style="23"/>
    <col min="4095" max="4095" width="17.28515625" style="23" bestFit="1" customWidth="1"/>
    <col min="4096" max="4096" width="35.7109375" style="23" customWidth="1"/>
    <col min="4097" max="4097" width="14.28515625" style="23" customWidth="1"/>
    <col min="4098" max="4103" width="15.7109375" style="23" customWidth="1"/>
    <col min="4104" max="4350" width="11.42578125" style="23"/>
    <col min="4351" max="4351" width="17.28515625" style="23" bestFit="1" customWidth="1"/>
    <col min="4352" max="4352" width="35.7109375" style="23" customWidth="1"/>
    <col min="4353" max="4353" width="14.28515625" style="23" customWidth="1"/>
    <col min="4354" max="4359" width="15.7109375" style="23" customWidth="1"/>
    <col min="4360" max="4606" width="11.42578125" style="23"/>
    <col min="4607" max="4607" width="17.28515625" style="23" bestFit="1" customWidth="1"/>
    <col min="4608" max="4608" width="35.7109375" style="23" customWidth="1"/>
    <col min="4609" max="4609" width="14.28515625" style="23" customWidth="1"/>
    <col min="4610" max="4615" width="15.7109375" style="23" customWidth="1"/>
    <col min="4616" max="4862" width="11.42578125" style="23"/>
    <col min="4863" max="4863" width="17.28515625" style="23" bestFit="1" customWidth="1"/>
    <col min="4864" max="4864" width="35.7109375" style="23" customWidth="1"/>
    <col min="4865" max="4865" width="14.28515625" style="23" customWidth="1"/>
    <col min="4866" max="4871" width="15.7109375" style="23" customWidth="1"/>
    <col min="4872" max="5118" width="11.42578125" style="23"/>
    <col min="5119" max="5119" width="17.28515625" style="23" bestFit="1" customWidth="1"/>
    <col min="5120" max="5120" width="35.7109375" style="23" customWidth="1"/>
    <col min="5121" max="5121" width="14.28515625" style="23" customWidth="1"/>
    <col min="5122" max="5127" width="15.7109375" style="23" customWidth="1"/>
    <col min="5128" max="5374" width="11.42578125" style="23"/>
    <col min="5375" max="5375" width="17.28515625" style="23" bestFit="1" customWidth="1"/>
    <col min="5376" max="5376" width="35.7109375" style="23" customWidth="1"/>
    <col min="5377" max="5377" width="14.28515625" style="23" customWidth="1"/>
    <col min="5378" max="5383" width="15.7109375" style="23" customWidth="1"/>
    <col min="5384" max="5630" width="11.42578125" style="23"/>
    <col min="5631" max="5631" width="17.28515625" style="23" bestFit="1" customWidth="1"/>
    <col min="5632" max="5632" width="35.7109375" style="23" customWidth="1"/>
    <col min="5633" max="5633" width="14.28515625" style="23" customWidth="1"/>
    <col min="5634" max="5639" width="15.7109375" style="23" customWidth="1"/>
    <col min="5640" max="5886" width="11.42578125" style="23"/>
    <col min="5887" max="5887" width="17.28515625" style="23" bestFit="1" customWidth="1"/>
    <col min="5888" max="5888" width="35.7109375" style="23" customWidth="1"/>
    <col min="5889" max="5889" width="14.28515625" style="23" customWidth="1"/>
    <col min="5890" max="5895" width="15.7109375" style="23" customWidth="1"/>
    <col min="5896" max="6142" width="11.42578125" style="23"/>
    <col min="6143" max="6143" width="17.28515625" style="23" bestFit="1" customWidth="1"/>
    <col min="6144" max="6144" width="35.7109375" style="23" customWidth="1"/>
    <col min="6145" max="6145" width="14.28515625" style="23" customWidth="1"/>
    <col min="6146" max="6151" width="15.7109375" style="23" customWidth="1"/>
    <col min="6152" max="6398" width="11.42578125" style="23"/>
    <col min="6399" max="6399" width="17.28515625" style="23" bestFit="1" customWidth="1"/>
    <col min="6400" max="6400" width="35.7109375" style="23" customWidth="1"/>
    <col min="6401" max="6401" width="14.28515625" style="23" customWidth="1"/>
    <col min="6402" max="6407" width="15.7109375" style="23" customWidth="1"/>
    <col min="6408" max="6654" width="11.42578125" style="23"/>
    <col min="6655" max="6655" width="17.28515625" style="23" bestFit="1" customWidth="1"/>
    <col min="6656" max="6656" width="35.7109375" style="23" customWidth="1"/>
    <col min="6657" max="6657" width="14.28515625" style="23" customWidth="1"/>
    <col min="6658" max="6663" width="15.7109375" style="23" customWidth="1"/>
    <col min="6664" max="6910" width="11.42578125" style="23"/>
    <col min="6911" max="6911" width="17.28515625" style="23" bestFit="1" customWidth="1"/>
    <col min="6912" max="6912" width="35.7109375" style="23" customWidth="1"/>
    <col min="6913" max="6913" width="14.28515625" style="23" customWidth="1"/>
    <col min="6914" max="6919" width="15.7109375" style="23" customWidth="1"/>
    <col min="6920" max="7166" width="11.42578125" style="23"/>
    <col min="7167" max="7167" width="17.28515625" style="23" bestFit="1" customWidth="1"/>
    <col min="7168" max="7168" width="35.7109375" style="23" customWidth="1"/>
    <col min="7169" max="7169" width="14.28515625" style="23" customWidth="1"/>
    <col min="7170" max="7175" width="15.7109375" style="23" customWidth="1"/>
    <col min="7176" max="7422" width="11.42578125" style="23"/>
    <col min="7423" max="7423" width="17.28515625" style="23" bestFit="1" customWidth="1"/>
    <col min="7424" max="7424" width="35.7109375" style="23" customWidth="1"/>
    <col min="7425" max="7425" width="14.28515625" style="23" customWidth="1"/>
    <col min="7426" max="7431" width="15.7109375" style="23" customWidth="1"/>
    <col min="7432" max="7678" width="11.42578125" style="23"/>
    <col min="7679" max="7679" width="17.28515625" style="23" bestFit="1" customWidth="1"/>
    <col min="7680" max="7680" width="35.7109375" style="23" customWidth="1"/>
    <col min="7681" max="7681" width="14.28515625" style="23" customWidth="1"/>
    <col min="7682" max="7687" width="15.7109375" style="23" customWidth="1"/>
    <col min="7688" max="7934" width="11.42578125" style="23"/>
    <col min="7935" max="7935" width="17.28515625" style="23" bestFit="1" customWidth="1"/>
    <col min="7936" max="7936" width="35.7109375" style="23" customWidth="1"/>
    <col min="7937" max="7937" width="14.28515625" style="23" customWidth="1"/>
    <col min="7938" max="7943" width="15.7109375" style="23" customWidth="1"/>
    <col min="7944" max="8190" width="11.42578125" style="23"/>
    <col min="8191" max="8191" width="17.28515625" style="23" bestFit="1" customWidth="1"/>
    <col min="8192" max="8192" width="35.7109375" style="23" customWidth="1"/>
    <col min="8193" max="8193" width="14.28515625" style="23" customWidth="1"/>
    <col min="8194" max="8199" width="15.7109375" style="23" customWidth="1"/>
    <col min="8200" max="8446" width="11.42578125" style="23"/>
    <col min="8447" max="8447" width="17.28515625" style="23" bestFit="1" customWidth="1"/>
    <col min="8448" max="8448" width="35.7109375" style="23" customWidth="1"/>
    <col min="8449" max="8449" width="14.28515625" style="23" customWidth="1"/>
    <col min="8450" max="8455" width="15.7109375" style="23" customWidth="1"/>
    <col min="8456" max="8702" width="11.42578125" style="23"/>
    <col min="8703" max="8703" width="17.28515625" style="23" bestFit="1" customWidth="1"/>
    <col min="8704" max="8704" width="35.7109375" style="23" customWidth="1"/>
    <col min="8705" max="8705" width="14.28515625" style="23" customWidth="1"/>
    <col min="8706" max="8711" width="15.7109375" style="23" customWidth="1"/>
    <col min="8712" max="8958" width="11.42578125" style="23"/>
    <col min="8959" max="8959" width="17.28515625" style="23" bestFit="1" customWidth="1"/>
    <col min="8960" max="8960" width="35.7109375" style="23" customWidth="1"/>
    <col min="8961" max="8961" width="14.28515625" style="23" customWidth="1"/>
    <col min="8962" max="8967" width="15.7109375" style="23" customWidth="1"/>
    <col min="8968" max="9214" width="11.42578125" style="23"/>
    <col min="9215" max="9215" width="17.28515625" style="23" bestFit="1" customWidth="1"/>
    <col min="9216" max="9216" width="35.7109375" style="23" customWidth="1"/>
    <col min="9217" max="9217" width="14.28515625" style="23" customWidth="1"/>
    <col min="9218" max="9223" width="15.7109375" style="23" customWidth="1"/>
    <col min="9224" max="9470" width="11.42578125" style="23"/>
    <col min="9471" max="9471" width="17.28515625" style="23" bestFit="1" customWidth="1"/>
    <col min="9472" max="9472" width="35.7109375" style="23" customWidth="1"/>
    <col min="9473" max="9473" width="14.28515625" style="23" customWidth="1"/>
    <col min="9474" max="9479" width="15.7109375" style="23" customWidth="1"/>
    <col min="9480" max="9726" width="11.42578125" style="23"/>
    <col min="9727" max="9727" width="17.28515625" style="23" bestFit="1" customWidth="1"/>
    <col min="9728" max="9728" width="35.7109375" style="23" customWidth="1"/>
    <col min="9729" max="9729" width="14.28515625" style="23" customWidth="1"/>
    <col min="9730" max="9735" width="15.7109375" style="23" customWidth="1"/>
    <col min="9736" max="9982" width="11.42578125" style="23"/>
    <col min="9983" max="9983" width="17.28515625" style="23" bestFit="1" customWidth="1"/>
    <col min="9984" max="9984" width="35.7109375" style="23" customWidth="1"/>
    <col min="9985" max="9985" width="14.28515625" style="23" customWidth="1"/>
    <col min="9986" max="9991" width="15.7109375" style="23" customWidth="1"/>
    <col min="9992" max="10238" width="11.42578125" style="23"/>
    <col min="10239" max="10239" width="17.28515625" style="23" bestFit="1" customWidth="1"/>
    <col min="10240" max="10240" width="35.7109375" style="23" customWidth="1"/>
    <col min="10241" max="10241" width="14.28515625" style="23" customWidth="1"/>
    <col min="10242" max="10247" width="15.7109375" style="23" customWidth="1"/>
    <col min="10248" max="10494" width="11.42578125" style="23"/>
    <col min="10495" max="10495" width="17.28515625" style="23" bestFit="1" customWidth="1"/>
    <col min="10496" max="10496" width="35.7109375" style="23" customWidth="1"/>
    <col min="10497" max="10497" width="14.28515625" style="23" customWidth="1"/>
    <col min="10498" max="10503" width="15.7109375" style="23" customWidth="1"/>
    <col min="10504" max="10750" width="11.42578125" style="23"/>
    <col min="10751" max="10751" width="17.28515625" style="23" bestFit="1" customWidth="1"/>
    <col min="10752" max="10752" width="35.7109375" style="23" customWidth="1"/>
    <col min="10753" max="10753" width="14.28515625" style="23" customWidth="1"/>
    <col min="10754" max="10759" width="15.7109375" style="23" customWidth="1"/>
    <col min="10760" max="11006" width="11.42578125" style="23"/>
    <col min="11007" max="11007" width="17.28515625" style="23" bestFit="1" customWidth="1"/>
    <col min="11008" max="11008" width="35.7109375" style="23" customWidth="1"/>
    <col min="11009" max="11009" width="14.28515625" style="23" customWidth="1"/>
    <col min="11010" max="11015" width="15.7109375" style="23" customWidth="1"/>
    <col min="11016" max="11262" width="11.42578125" style="23"/>
    <col min="11263" max="11263" width="17.28515625" style="23" bestFit="1" customWidth="1"/>
    <col min="11264" max="11264" width="35.7109375" style="23" customWidth="1"/>
    <col min="11265" max="11265" width="14.28515625" style="23" customWidth="1"/>
    <col min="11266" max="11271" width="15.7109375" style="23" customWidth="1"/>
    <col min="11272" max="11518" width="11.42578125" style="23"/>
    <col min="11519" max="11519" width="17.28515625" style="23" bestFit="1" customWidth="1"/>
    <col min="11520" max="11520" width="35.7109375" style="23" customWidth="1"/>
    <col min="11521" max="11521" width="14.28515625" style="23" customWidth="1"/>
    <col min="11522" max="11527" width="15.7109375" style="23" customWidth="1"/>
    <col min="11528" max="11774" width="11.42578125" style="23"/>
    <col min="11775" max="11775" width="17.28515625" style="23" bestFit="1" customWidth="1"/>
    <col min="11776" max="11776" width="35.7109375" style="23" customWidth="1"/>
    <col min="11777" max="11777" width="14.28515625" style="23" customWidth="1"/>
    <col min="11778" max="11783" width="15.7109375" style="23" customWidth="1"/>
    <col min="11784" max="12030" width="11.42578125" style="23"/>
    <col min="12031" max="12031" width="17.28515625" style="23" bestFit="1" customWidth="1"/>
    <col min="12032" max="12032" width="35.7109375" style="23" customWidth="1"/>
    <col min="12033" max="12033" width="14.28515625" style="23" customWidth="1"/>
    <col min="12034" max="12039" width="15.7109375" style="23" customWidth="1"/>
    <col min="12040" max="12286" width="11.42578125" style="23"/>
    <col min="12287" max="12287" width="17.28515625" style="23" bestFit="1" customWidth="1"/>
    <col min="12288" max="12288" width="35.7109375" style="23" customWidth="1"/>
    <col min="12289" max="12289" width="14.28515625" style="23" customWidth="1"/>
    <col min="12290" max="12295" width="15.7109375" style="23" customWidth="1"/>
    <col min="12296" max="12542" width="11.42578125" style="23"/>
    <col min="12543" max="12543" width="17.28515625" style="23" bestFit="1" customWidth="1"/>
    <col min="12544" max="12544" width="35.7109375" style="23" customWidth="1"/>
    <col min="12545" max="12545" width="14.28515625" style="23" customWidth="1"/>
    <col min="12546" max="12551" width="15.7109375" style="23" customWidth="1"/>
    <col min="12552" max="12798" width="11.42578125" style="23"/>
    <col min="12799" max="12799" width="17.28515625" style="23" bestFit="1" customWidth="1"/>
    <col min="12800" max="12800" width="35.7109375" style="23" customWidth="1"/>
    <col min="12801" max="12801" width="14.28515625" style="23" customWidth="1"/>
    <col min="12802" max="12807" width="15.7109375" style="23" customWidth="1"/>
    <col min="12808" max="13054" width="11.42578125" style="23"/>
    <col min="13055" max="13055" width="17.28515625" style="23" bestFit="1" customWidth="1"/>
    <col min="13056" max="13056" width="35.7109375" style="23" customWidth="1"/>
    <col min="13057" max="13057" width="14.28515625" style="23" customWidth="1"/>
    <col min="13058" max="13063" width="15.7109375" style="23" customWidth="1"/>
    <col min="13064" max="13310" width="11.42578125" style="23"/>
    <col min="13311" max="13311" width="17.28515625" style="23" bestFit="1" customWidth="1"/>
    <col min="13312" max="13312" width="35.7109375" style="23" customWidth="1"/>
    <col min="13313" max="13313" width="14.28515625" style="23" customWidth="1"/>
    <col min="13314" max="13319" width="15.7109375" style="23" customWidth="1"/>
    <col min="13320" max="13566" width="11.42578125" style="23"/>
    <col min="13567" max="13567" width="17.28515625" style="23" bestFit="1" customWidth="1"/>
    <col min="13568" max="13568" width="35.7109375" style="23" customWidth="1"/>
    <col min="13569" max="13569" width="14.28515625" style="23" customWidth="1"/>
    <col min="13570" max="13575" width="15.7109375" style="23" customWidth="1"/>
    <col min="13576" max="13822" width="11.42578125" style="23"/>
    <col min="13823" max="13823" width="17.28515625" style="23" bestFit="1" customWidth="1"/>
    <col min="13824" max="13824" width="35.7109375" style="23" customWidth="1"/>
    <col min="13825" max="13825" width="14.28515625" style="23" customWidth="1"/>
    <col min="13826" max="13831" width="15.7109375" style="23" customWidth="1"/>
    <col min="13832" max="14078" width="11.42578125" style="23"/>
    <col min="14079" max="14079" width="17.28515625" style="23" bestFit="1" customWidth="1"/>
    <col min="14080" max="14080" width="35.7109375" style="23" customWidth="1"/>
    <col min="14081" max="14081" width="14.28515625" style="23" customWidth="1"/>
    <col min="14082" max="14087" width="15.7109375" style="23" customWidth="1"/>
    <col min="14088" max="14334" width="11.42578125" style="23"/>
    <col min="14335" max="14335" width="17.28515625" style="23" bestFit="1" customWidth="1"/>
    <col min="14336" max="14336" width="35.7109375" style="23" customWidth="1"/>
    <col min="14337" max="14337" width="14.28515625" style="23" customWidth="1"/>
    <col min="14338" max="14343" width="15.7109375" style="23" customWidth="1"/>
    <col min="14344" max="14590" width="11.42578125" style="23"/>
    <col min="14591" max="14591" width="17.28515625" style="23" bestFit="1" customWidth="1"/>
    <col min="14592" max="14592" width="35.7109375" style="23" customWidth="1"/>
    <col min="14593" max="14593" width="14.28515625" style="23" customWidth="1"/>
    <col min="14594" max="14599" width="15.7109375" style="23" customWidth="1"/>
    <col min="14600" max="14846" width="11.42578125" style="23"/>
    <col min="14847" max="14847" width="17.28515625" style="23" bestFit="1" customWidth="1"/>
    <col min="14848" max="14848" width="35.7109375" style="23" customWidth="1"/>
    <col min="14849" max="14849" width="14.28515625" style="23" customWidth="1"/>
    <col min="14850" max="14855" width="15.7109375" style="23" customWidth="1"/>
    <col min="14856" max="15102" width="11.42578125" style="23"/>
    <col min="15103" max="15103" width="17.28515625" style="23" bestFit="1" customWidth="1"/>
    <col min="15104" max="15104" width="35.7109375" style="23" customWidth="1"/>
    <col min="15105" max="15105" width="14.28515625" style="23" customWidth="1"/>
    <col min="15106" max="15111" width="15.7109375" style="23" customWidth="1"/>
    <col min="15112" max="15358" width="11.42578125" style="23"/>
    <col min="15359" max="15359" width="17.28515625" style="23" bestFit="1" customWidth="1"/>
    <col min="15360" max="15360" width="35.7109375" style="23" customWidth="1"/>
    <col min="15361" max="15361" width="14.28515625" style="23" customWidth="1"/>
    <col min="15362" max="15367" width="15.7109375" style="23" customWidth="1"/>
    <col min="15368" max="15614" width="11.42578125" style="23"/>
    <col min="15615" max="15615" width="17.28515625" style="23" bestFit="1" customWidth="1"/>
    <col min="15616" max="15616" width="35.7109375" style="23" customWidth="1"/>
    <col min="15617" max="15617" width="14.28515625" style="23" customWidth="1"/>
    <col min="15618" max="15623" width="15.7109375" style="23" customWidth="1"/>
    <col min="15624" max="15870" width="11.42578125" style="23"/>
    <col min="15871" max="15871" width="17.28515625" style="23" bestFit="1" customWidth="1"/>
    <col min="15872" max="15872" width="35.7109375" style="23" customWidth="1"/>
    <col min="15873" max="15873" width="14.28515625" style="23" customWidth="1"/>
    <col min="15874" max="15879" width="15.7109375" style="23" customWidth="1"/>
    <col min="15880" max="16126" width="11.42578125" style="23"/>
    <col min="16127" max="16127" width="17.28515625" style="23" bestFit="1" customWidth="1"/>
    <col min="16128" max="16128" width="35.7109375" style="23" customWidth="1"/>
    <col min="16129" max="16129" width="14.28515625" style="23" customWidth="1"/>
    <col min="16130" max="16135" width="15.7109375" style="23" customWidth="1"/>
    <col min="16136" max="16384" width="11.42578125" style="23"/>
  </cols>
  <sheetData>
    <row r="1" spans="1:9" x14ac:dyDescent="0.2">
      <c r="A1" s="128" t="s">
        <v>364</v>
      </c>
      <c r="B1" s="128"/>
      <c r="C1" s="128"/>
      <c r="D1" s="128"/>
      <c r="E1" s="128"/>
      <c r="F1" s="128"/>
      <c r="G1" s="128"/>
      <c r="H1" s="128"/>
      <c r="I1" s="128"/>
    </row>
    <row r="2" spans="1:9" x14ac:dyDescent="0.2">
      <c r="A2" s="129" t="s">
        <v>240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 t="s">
        <v>349</v>
      </c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+'PRO-1'!H9</f>
        <v>II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18" t="s">
        <v>255</v>
      </c>
      <c r="B12" s="118"/>
      <c r="C12" s="38">
        <f t="shared" ref="C12:G12" si="0">+C14+C32</f>
        <v>179673825</v>
      </c>
      <c r="D12" s="38">
        <f t="shared" si="0"/>
        <v>0</v>
      </c>
      <c r="E12" s="38">
        <f t="shared" si="0"/>
        <v>0</v>
      </c>
      <c r="F12" s="38">
        <f t="shared" si="0"/>
        <v>179673825</v>
      </c>
      <c r="G12" s="38">
        <f t="shared" si="0"/>
        <v>48614421.362809286</v>
      </c>
      <c r="H12" s="38">
        <f>+H14+H32</f>
        <v>43418744.32</v>
      </c>
      <c r="I12" s="38">
        <f>+I14+I32</f>
        <v>92033165.682809293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174548825</v>
      </c>
      <c r="D14" s="42">
        <f t="shared" si="1"/>
        <v>0</v>
      </c>
      <c r="E14" s="42">
        <f t="shared" si="1"/>
        <v>0</v>
      </c>
      <c r="F14" s="42">
        <f t="shared" si="1"/>
        <v>174548825</v>
      </c>
      <c r="G14" s="42">
        <f t="shared" si="1"/>
        <v>43489421.362809286</v>
      </c>
      <c r="H14" s="42">
        <f t="shared" si="1"/>
        <v>43418744.32</v>
      </c>
      <c r="I14" s="42">
        <f>+I16+I25</f>
        <v>86908165.682809293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890825</v>
      </c>
      <c r="D16" s="44">
        <f>+D17+D19+D21</f>
        <v>0</v>
      </c>
      <c r="E16" s="44">
        <f>+E17+E19+E21</f>
        <v>0</v>
      </c>
      <c r="F16" s="44">
        <f>+F17+F19+F21</f>
        <v>890825</v>
      </c>
      <c r="G16" s="44">
        <f>+G17</f>
        <v>74921.362809288737</v>
      </c>
      <c r="H16" s="44">
        <f>+H17+H19+H21</f>
        <v>4244.32</v>
      </c>
      <c r="I16" s="44">
        <f t="shared" ref="I16:I23" si="2">+G16+H16</f>
        <v>79165.68280928873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890825</v>
      </c>
      <c r="D17" s="39">
        <f>+D18</f>
        <v>0</v>
      </c>
      <c r="E17" s="39">
        <f>+E18</f>
        <v>0</v>
      </c>
      <c r="F17" s="39">
        <f>+F18</f>
        <v>890825</v>
      </c>
      <c r="G17" s="39">
        <f>+G18</f>
        <v>74921.362809288737</v>
      </c>
      <c r="H17" s="39">
        <f>+H18</f>
        <v>4244.32</v>
      </c>
      <c r="I17" s="39">
        <f t="shared" si="2"/>
        <v>79165.68280928873</v>
      </c>
    </row>
    <row r="18" spans="1:11" ht="11.45" customHeight="1" x14ac:dyDescent="0.2">
      <c r="A18" s="45" t="s">
        <v>262</v>
      </c>
      <c r="B18" s="1" t="s">
        <v>263</v>
      </c>
      <c r="C18" s="39">
        <v>890825</v>
      </c>
      <c r="D18" s="39">
        <v>0</v>
      </c>
      <c r="E18" s="39">
        <v>0</v>
      </c>
      <c r="F18" s="39">
        <f>+C18+D18+E18</f>
        <v>890825</v>
      </c>
      <c r="G18" s="39">
        <v>74921.362809288737</v>
      </c>
      <c r="H18" s="39">
        <v>4244.32</v>
      </c>
      <c r="I18" s="39">
        <f t="shared" si="2"/>
        <v>79165.68280928873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173658000</v>
      </c>
      <c r="D25" s="44">
        <f>+D26</f>
        <v>0</v>
      </c>
      <c r="E25" s="44">
        <f>+E30</f>
        <v>0</v>
      </c>
      <c r="F25" s="44">
        <f>+F26</f>
        <v>173658000</v>
      </c>
      <c r="G25" s="44">
        <f>+G26+G30</f>
        <v>43414500</v>
      </c>
      <c r="H25" s="44">
        <f>+H26+H30</f>
        <v>43414500</v>
      </c>
      <c r="I25" s="44">
        <f>+I26+I30</f>
        <v>86829000</v>
      </c>
    </row>
    <row r="26" spans="1:11" ht="11.45" customHeight="1" x14ac:dyDescent="0.2">
      <c r="A26" s="45" t="s">
        <v>276</v>
      </c>
      <c r="B26" s="1" t="s">
        <v>277</v>
      </c>
      <c r="C26" s="39">
        <f>+C27</f>
        <v>173658000</v>
      </c>
      <c r="D26" s="39">
        <f>SUM(D27:D30)</f>
        <v>0</v>
      </c>
      <c r="E26" s="39">
        <v>0</v>
      </c>
      <c r="F26" s="39">
        <f>SUM(F27:F30)</f>
        <v>173658000</v>
      </c>
      <c r="G26" s="39">
        <f>+G27</f>
        <v>43414500</v>
      </c>
      <c r="H26" s="39">
        <f>+H27</f>
        <v>43414500</v>
      </c>
      <c r="I26" s="39">
        <f>+I27</f>
        <v>86829000</v>
      </c>
      <c r="K26" s="97">
        <f>+F26-G26</f>
        <v>130243500</v>
      </c>
    </row>
    <row r="27" spans="1:11" ht="11.45" customHeight="1" x14ac:dyDescent="0.2">
      <c r="A27" s="45" t="s">
        <v>278</v>
      </c>
      <c r="B27" s="1" t="s">
        <v>292</v>
      </c>
      <c r="C27" s="39">
        <v>173658000</v>
      </c>
      <c r="D27" s="39">
        <f>+'PROGRAMA 02 '!D11</f>
        <v>0</v>
      </c>
      <c r="E27" s="39">
        <f>+'PROGRAMA 02 '!E11</f>
        <v>0</v>
      </c>
      <c r="F27" s="39">
        <f>+C27+E27+D27</f>
        <v>173658000</v>
      </c>
      <c r="G27" s="39">
        <v>43414500</v>
      </c>
      <c r="H27" s="39">
        <v>43414500</v>
      </c>
      <c r="I27" s="39">
        <f>+G27+H27</f>
        <v>86829000</v>
      </c>
      <c r="J27" s="97">
        <f>+I27-C27</f>
        <v>-86829000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5125000</v>
      </c>
      <c r="D32" s="42">
        <f t="shared" si="3"/>
        <v>0</v>
      </c>
      <c r="E32" s="42">
        <f t="shared" si="3"/>
        <v>0</v>
      </c>
      <c r="F32" s="42">
        <f t="shared" si="3"/>
        <v>5125000</v>
      </c>
      <c r="G32" s="42">
        <f t="shared" si="3"/>
        <v>5125000</v>
      </c>
      <c r="H32" s="42">
        <f>+H34</f>
        <v>0</v>
      </c>
      <c r="I32" s="42">
        <f>+I34</f>
        <v>5125000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5125000</v>
      </c>
      <c r="D34" s="44">
        <f t="shared" si="4"/>
        <v>0</v>
      </c>
      <c r="E34" s="44">
        <f t="shared" si="4"/>
        <v>0</v>
      </c>
      <c r="F34" s="44">
        <f>+F35+F36</f>
        <v>5125000</v>
      </c>
      <c r="G34" s="44">
        <f t="shared" si="4"/>
        <v>5125000</v>
      </c>
      <c r="H34" s="44">
        <f>+H35+H36</f>
        <v>0</v>
      </c>
      <c r="I34" s="44">
        <f>+I35+I36</f>
        <v>5125000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5125000</v>
      </c>
      <c r="D35" s="100">
        <v>0</v>
      </c>
      <c r="E35" s="100">
        <v>0</v>
      </c>
      <c r="F35" s="100">
        <f>+C35+D35+E35</f>
        <v>5125000</v>
      </c>
      <c r="G35" s="100">
        <v>5125000</v>
      </c>
      <c r="H35" s="100">
        <v>0</v>
      </c>
      <c r="I35" s="100">
        <f>+G35+H35</f>
        <v>5125000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3" orientation="landscape" useFirstPageNumber="1" r:id="rId1"/>
  <headerFooter>
    <oddFooter>&amp;C&amp;P</oddFooter>
  </headerFooter>
  <ignoredErrors>
    <ignoredError sqref="F18:F35 E25 I19:I35 G19:G26 G16:G17 I18 H19:H26 G28:G34 H28:H3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H35" sqref="H35:H36"/>
    </sheetView>
  </sheetViews>
  <sheetFormatPr baseColWidth="10" defaultRowHeight="11.25" x14ac:dyDescent="0.2"/>
  <cols>
    <col min="1" max="1" width="18.42578125" style="35" bestFit="1" customWidth="1"/>
    <col min="2" max="2" width="38.85546875" style="36" bestFit="1" customWidth="1"/>
    <col min="3" max="4" width="13.7109375" style="37" customWidth="1"/>
    <col min="5" max="5" width="11" style="37" bestFit="1" customWidth="1"/>
    <col min="6" max="6" width="11.7109375" style="37" customWidth="1"/>
    <col min="7" max="7" width="12.5703125" style="37" customWidth="1"/>
    <col min="8" max="9" width="13.7109375" style="37" customWidth="1"/>
    <col min="10" max="11" width="0" style="23" hidden="1" customWidth="1"/>
    <col min="12" max="256" width="11.42578125" style="23"/>
    <col min="257" max="257" width="17.28515625" style="23" bestFit="1" customWidth="1"/>
    <col min="258" max="258" width="35.7109375" style="23" customWidth="1"/>
    <col min="259" max="259" width="15.28515625" style="23" bestFit="1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5.28515625" style="23" bestFit="1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5.28515625" style="23" bestFit="1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5.28515625" style="23" bestFit="1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5.28515625" style="23" bestFit="1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5.28515625" style="23" bestFit="1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5.28515625" style="23" bestFit="1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5.28515625" style="23" bestFit="1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5.28515625" style="23" bestFit="1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5.28515625" style="23" bestFit="1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5.28515625" style="23" bestFit="1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5.28515625" style="23" bestFit="1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5.28515625" style="23" bestFit="1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5.28515625" style="23" bestFit="1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5.28515625" style="23" bestFit="1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5.28515625" style="23" bestFit="1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5.28515625" style="23" bestFit="1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5.28515625" style="23" bestFit="1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5.28515625" style="23" bestFit="1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5.28515625" style="23" bestFit="1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5.28515625" style="23" bestFit="1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5.28515625" style="23" bestFit="1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5.28515625" style="23" bestFit="1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5.28515625" style="23" bestFit="1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5.28515625" style="23" bestFit="1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5.28515625" style="23" bestFit="1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5.28515625" style="23" bestFit="1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5.28515625" style="23" bestFit="1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5.28515625" style="23" bestFit="1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5.28515625" style="23" bestFit="1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5.28515625" style="23" bestFit="1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5.28515625" style="23" bestFit="1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5.28515625" style="23" bestFit="1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5.28515625" style="23" bestFit="1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5.28515625" style="23" bestFit="1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5.28515625" style="23" bestFit="1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5.28515625" style="23" bestFit="1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5.28515625" style="23" bestFit="1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5.28515625" style="23" bestFit="1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5.28515625" style="23" bestFit="1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5.28515625" style="23" bestFit="1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5.28515625" style="23" bestFit="1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5.28515625" style="23" bestFit="1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5.28515625" style="23" bestFit="1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5.28515625" style="23" bestFit="1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5.28515625" style="23" bestFit="1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5.28515625" style="23" bestFit="1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5.28515625" style="23" bestFit="1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5.28515625" style="23" bestFit="1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5.28515625" style="23" bestFit="1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5.28515625" style="23" bestFit="1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5.28515625" style="23" bestFit="1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5.28515625" style="23" bestFit="1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5.28515625" style="23" bestFit="1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5.28515625" style="23" bestFit="1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5.28515625" style="23" bestFit="1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5.28515625" style="23" bestFit="1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5.28515625" style="23" bestFit="1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5.28515625" style="23" bestFit="1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5.28515625" style="23" bestFit="1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5.28515625" style="23" bestFit="1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5.28515625" style="23" bestFit="1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5.28515625" style="23" bestFit="1" customWidth="1"/>
    <col min="16132" max="16137" width="15.7109375" style="23" customWidth="1"/>
    <col min="16138" max="16384" width="11.42578125" style="23"/>
  </cols>
  <sheetData>
    <row r="1" spans="1:11" x14ac:dyDescent="0.2">
      <c r="A1" s="128" t="s">
        <v>365</v>
      </c>
      <c r="B1" s="128"/>
      <c r="C1" s="128"/>
      <c r="D1" s="128"/>
      <c r="E1" s="128"/>
      <c r="F1" s="128"/>
      <c r="G1" s="128"/>
      <c r="H1" s="128"/>
      <c r="I1" s="128"/>
    </row>
    <row r="2" spans="1:11" x14ac:dyDescent="0.2">
      <c r="A2" s="129" t="s">
        <v>240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</row>
    <row r="4" spans="1:11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</row>
    <row r="5" spans="1:11" x14ac:dyDescent="0.2">
      <c r="A5" s="129" t="s">
        <v>350</v>
      </c>
      <c r="B5" s="129"/>
      <c r="C5" s="129"/>
      <c r="D5" s="129"/>
      <c r="E5" s="129"/>
      <c r="F5" s="129"/>
      <c r="G5" s="129"/>
      <c r="H5" s="129"/>
      <c r="I5" s="129"/>
    </row>
    <row r="6" spans="1:1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11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11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11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+'PRO-2'!H9</f>
        <v>II TRIMESTRE</v>
      </c>
      <c r="I9" s="59" t="s">
        <v>254</v>
      </c>
    </row>
    <row r="10" spans="1:11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11" ht="11.45" customHeight="1" x14ac:dyDescent="0.2"/>
    <row r="12" spans="1:11" ht="11.45" customHeight="1" x14ac:dyDescent="0.2">
      <c r="A12" s="118" t="s">
        <v>255</v>
      </c>
      <c r="B12" s="118"/>
      <c r="C12" s="38">
        <f t="shared" ref="C12:G12" si="0">+C14+C32</f>
        <v>8092795312</v>
      </c>
      <c r="D12" s="38">
        <f t="shared" si="0"/>
        <v>0</v>
      </c>
      <c r="E12" s="38">
        <f>+E14+E32</f>
        <v>-207207020</v>
      </c>
      <c r="F12" s="38">
        <f t="shared" si="0"/>
        <v>7885588292</v>
      </c>
      <c r="G12" s="38">
        <f t="shared" si="0"/>
        <v>2883475760.0688963</v>
      </c>
      <c r="H12" s="38">
        <f>+H14+H32</f>
        <v>2663030677.3000002</v>
      </c>
      <c r="I12" s="38">
        <f>+I14+I32</f>
        <v>5546506437.3688965</v>
      </c>
      <c r="K12" s="97">
        <f>+F12-I12</f>
        <v>2339081854.6311035</v>
      </c>
    </row>
    <row r="13" spans="1:11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11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6860443444</v>
      </c>
      <c r="D14" s="42">
        <f t="shared" si="1"/>
        <v>0</v>
      </c>
      <c r="E14" s="42">
        <f t="shared" si="1"/>
        <v>-900000000</v>
      </c>
      <c r="F14" s="42">
        <f t="shared" si="1"/>
        <v>5960443444</v>
      </c>
      <c r="G14" s="42">
        <f t="shared" si="1"/>
        <v>1585823892.0688963</v>
      </c>
      <c r="H14" s="42">
        <f t="shared" si="1"/>
        <v>2035537697.3</v>
      </c>
      <c r="I14" s="42">
        <f>+I16+I25</f>
        <v>3621361589.368896</v>
      </c>
    </row>
    <row r="15" spans="1:11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11" ht="11.45" customHeight="1" x14ac:dyDescent="0.2">
      <c r="A16" s="43" t="s">
        <v>258</v>
      </c>
      <c r="B16" s="33" t="s">
        <v>259</v>
      </c>
      <c r="C16" s="44">
        <f>+C17+C19+C21</f>
        <v>436618319</v>
      </c>
      <c r="D16" s="44">
        <f>+D17+D19+D21</f>
        <v>0</v>
      </c>
      <c r="E16" s="44">
        <f>+E17+E19+E21</f>
        <v>-200000000</v>
      </c>
      <c r="F16" s="44">
        <f>+F17+F19+F21</f>
        <v>236618319</v>
      </c>
      <c r="G16" s="44">
        <f>+G17</f>
        <v>19900392.248896267</v>
      </c>
      <c r="H16" s="44">
        <f>+H17+H19+H21</f>
        <v>145127363.25</v>
      </c>
      <c r="I16" s="44">
        <f t="shared" ref="I16:I23" si="2">+G16+H16</f>
        <v>165027755.49889627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436618319</v>
      </c>
      <c r="D17" s="39">
        <f>+D18</f>
        <v>0</v>
      </c>
      <c r="E17" s="39">
        <f>+E18</f>
        <v>-200000000</v>
      </c>
      <c r="F17" s="39">
        <f>+F18</f>
        <v>236618319</v>
      </c>
      <c r="G17" s="39">
        <f>+G18</f>
        <v>19900392.248896267</v>
      </c>
      <c r="H17" s="39">
        <f>+H18</f>
        <v>145127363.25</v>
      </c>
      <c r="I17" s="39">
        <f t="shared" si="2"/>
        <v>165027755.49889627</v>
      </c>
    </row>
    <row r="18" spans="1:11" ht="11.45" customHeight="1" x14ac:dyDescent="0.2">
      <c r="A18" s="45" t="s">
        <v>262</v>
      </c>
      <c r="B18" s="1" t="s">
        <v>263</v>
      </c>
      <c r="C18" s="39">
        <v>436618319</v>
      </c>
      <c r="D18" s="39">
        <v>0</v>
      </c>
      <c r="E18" s="39">
        <v>-200000000</v>
      </c>
      <c r="F18" s="39">
        <f>+C18+D18+E18</f>
        <v>236618319</v>
      </c>
      <c r="G18" s="39">
        <v>19900392.248896267</v>
      </c>
      <c r="H18" s="39">
        <f>144000000+1127363.25</f>
        <v>145127363.25</v>
      </c>
      <c r="I18" s="39">
        <f t="shared" si="2"/>
        <v>165027755.49889627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6423825125</v>
      </c>
      <c r="D25" s="44">
        <f>+D26</f>
        <v>0</v>
      </c>
      <c r="E25" s="44">
        <f>+E28</f>
        <v>-700000000</v>
      </c>
      <c r="F25" s="44">
        <f>+F26</f>
        <v>5723825125</v>
      </c>
      <c r="G25" s="44">
        <f>+G26+G30</f>
        <v>1565923499.8199999</v>
      </c>
      <c r="H25" s="44">
        <f>+H26+H30</f>
        <v>1890410334.05</v>
      </c>
      <c r="I25" s="44">
        <f>+I26+I30</f>
        <v>3456333833.8699999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6423825125</v>
      </c>
      <c r="D26" s="39">
        <f>SUM(D27:D30)</f>
        <v>0</v>
      </c>
      <c r="E26" s="39">
        <v>0</v>
      </c>
      <c r="F26" s="39">
        <f>SUM(F27:F30)</f>
        <v>5723825125</v>
      </c>
      <c r="G26" s="39">
        <f>+G27+G29</f>
        <v>1553566956</v>
      </c>
      <c r="H26" s="39">
        <f>+H27+H28+H29</f>
        <v>1865437486</v>
      </c>
      <c r="I26" s="39">
        <f>+I27+I28+I29</f>
        <v>3419004442</v>
      </c>
    </row>
    <row r="27" spans="1:11" ht="11.45" customHeight="1" x14ac:dyDescent="0.2">
      <c r="A27" s="45" t="s">
        <v>278</v>
      </c>
      <c r="B27" s="1" t="s">
        <v>292</v>
      </c>
      <c r="C27" s="39">
        <v>1695748000</v>
      </c>
      <c r="D27" s="39">
        <f>+'PROGRAMA 03 CON PROYEC.'!D11-D29-D36</f>
        <v>0</v>
      </c>
      <c r="E27" s="39">
        <v>0</v>
      </c>
      <c r="F27" s="39">
        <f t="shared" ref="F27:F28" si="3">+C27+D27+E27</f>
        <v>1695748000</v>
      </c>
      <c r="G27" s="39">
        <v>423937000</v>
      </c>
      <c r="H27" s="39">
        <v>423937000</v>
      </c>
      <c r="I27" s="39">
        <f>+G27+H27</f>
        <v>847874000</v>
      </c>
      <c r="J27" s="97">
        <f>+I27-C27</f>
        <v>-847874000</v>
      </c>
      <c r="K27" s="97">
        <f>+F27-I27</f>
        <v>847874000</v>
      </c>
    </row>
    <row r="28" spans="1:11" ht="11.45" customHeight="1" x14ac:dyDescent="0.2">
      <c r="A28" s="45" t="s">
        <v>291</v>
      </c>
      <c r="B28" s="99" t="s">
        <v>290</v>
      </c>
      <c r="C28" s="39">
        <v>750000000</v>
      </c>
      <c r="D28" s="39">
        <v>0</v>
      </c>
      <c r="E28" s="39">
        <v>-700000000</v>
      </c>
      <c r="F28" s="39">
        <f t="shared" si="3"/>
        <v>50000000</v>
      </c>
      <c r="G28" s="39">
        <v>0</v>
      </c>
      <c r="H28" s="39">
        <v>0</v>
      </c>
      <c r="I28" s="39">
        <f>+G28+H28</f>
        <v>0</v>
      </c>
    </row>
    <row r="29" spans="1:11" ht="11.45" customHeight="1" x14ac:dyDescent="0.2">
      <c r="A29" s="45" t="s">
        <v>279</v>
      </c>
      <c r="B29" s="1" t="s">
        <v>280</v>
      </c>
      <c r="C29" s="39">
        <v>3868677125</v>
      </c>
      <c r="D29" s="39">
        <v>0</v>
      </c>
      <c r="E29" s="39">
        <v>0</v>
      </c>
      <c r="F29" s="39">
        <f>+C29+D29+E29</f>
        <v>3868677125</v>
      </c>
      <c r="G29" s="39">
        <v>1129629956</v>
      </c>
      <c r="H29" s="39">
        <v>1441500486</v>
      </c>
      <c r="I29" s="39">
        <f>+G29+H29</f>
        <v>2571130442</v>
      </c>
      <c r="K29" s="97">
        <f>+F29-I29</f>
        <v>1297546683</v>
      </c>
    </row>
    <row r="30" spans="1:11" x14ac:dyDescent="0.2">
      <c r="A30" s="45" t="s">
        <v>281</v>
      </c>
      <c r="B30" s="1" t="s">
        <v>373</v>
      </c>
      <c r="C30" s="39">
        <v>109400000</v>
      </c>
      <c r="D30" s="39">
        <v>0</v>
      </c>
      <c r="E30" s="39">
        <v>0</v>
      </c>
      <c r="F30" s="39">
        <f>+C30+D30+E30</f>
        <v>109400000</v>
      </c>
      <c r="G30" s="39">
        <v>12356543.82</v>
      </c>
      <c r="H30" s="39">
        <v>24972848.050000001</v>
      </c>
      <c r="I30" s="39">
        <f>+G30+H30</f>
        <v>37329391.870000005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1232351868</v>
      </c>
      <c r="D32" s="42">
        <f t="shared" si="4"/>
        <v>0</v>
      </c>
      <c r="E32" s="42">
        <f t="shared" si="4"/>
        <v>692792980</v>
      </c>
      <c r="F32" s="42">
        <f t="shared" si="4"/>
        <v>1925144848</v>
      </c>
      <c r="G32" s="42">
        <f t="shared" si="4"/>
        <v>1297651868</v>
      </c>
      <c r="H32" s="42">
        <f>+H34</f>
        <v>627492980</v>
      </c>
      <c r="I32" s="42">
        <f>+I34</f>
        <v>1925144848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1232351868</v>
      </c>
      <c r="D34" s="44">
        <f t="shared" si="5"/>
        <v>0</v>
      </c>
      <c r="E34" s="44">
        <f t="shared" si="5"/>
        <v>692792980</v>
      </c>
      <c r="F34" s="44">
        <f>+F35+F36</f>
        <v>1925144848</v>
      </c>
      <c r="G34" s="44">
        <f t="shared" si="5"/>
        <v>1297651868</v>
      </c>
      <c r="H34" s="44">
        <f>+H35+H36</f>
        <v>627492980</v>
      </c>
      <c r="I34" s="44">
        <f>+I35+I36</f>
        <v>1925144848</v>
      </c>
    </row>
    <row r="35" spans="1:9" s="24" customFormat="1" x14ac:dyDescent="0.2">
      <c r="A35" s="98" t="s">
        <v>286</v>
      </c>
      <c r="B35" s="99" t="s">
        <v>287</v>
      </c>
      <c r="C35" s="100">
        <v>140675754</v>
      </c>
      <c r="D35" s="100">
        <v>0</v>
      </c>
      <c r="E35" s="100">
        <f>65300000+155251775</f>
        <v>220551775</v>
      </c>
      <c r="F35" s="100">
        <f>+C35+D35+E35</f>
        <v>361227529</v>
      </c>
      <c r="G35" s="100">
        <v>205975754</v>
      </c>
      <c r="H35" s="100">
        <v>155251775</v>
      </c>
      <c r="I35" s="100">
        <f>+G35+H35</f>
        <v>361227529</v>
      </c>
    </row>
    <row r="36" spans="1:9" s="24" customFormat="1" ht="11.45" customHeight="1" x14ac:dyDescent="0.2">
      <c r="A36" s="98" t="s">
        <v>288</v>
      </c>
      <c r="B36" s="99" t="s">
        <v>289</v>
      </c>
      <c r="C36" s="100">
        <v>1091676114</v>
      </c>
      <c r="D36" s="100">
        <v>0</v>
      </c>
      <c r="E36" s="100">
        <v>472241205</v>
      </c>
      <c r="F36" s="100">
        <f>+C36+D36+E36</f>
        <v>1563917319</v>
      </c>
      <c r="G36" s="100">
        <v>1091676114</v>
      </c>
      <c r="H36" s="100">
        <v>472241205</v>
      </c>
      <c r="I36" s="100">
        <f>+G36+H36</f>
        <v>1563917319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4" orientation="landscape" useFirstPageNumber="1" r:id="rId1"/>
  <headerFooter>
    <oddFooter>&amp;C&amp;P</oddFooter>
  </headerFooter>
  <ignoredErrors>
    <ignoredError sqref="G16:I17 F18:F36 E26 G31:I34 I28 I29 I27 G26 I30 G19:I25 I18 E29:E34 I36 I3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C31" sqref="C31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5.28515625" style="37" bestFit="1" customWidth="1"/>
    <col min="4" max="4" width="15.7109375" style="37" hidden="1" customWidth="1"/>
    <col min="5" max="9" width="15.7109375" style="37" customWidth="1"/>
    <col min="10" max="10" width="0" style="23" hidden="1" customWidth="1"/>
    <col min="11" max="256" width="11.42578125" style="23"/>
    <col min="257" max="257" width="17.28515625" style="23" bestFit="1" customWidth="1"/>
    <col min="258" max="258" width="35.7109375" style="23" customWidth="1"/>
    <col min="259" max="259" width="15.28515625" style="23" bestFit="1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5.28515625" style="23" bestFit="1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5.28515625" style="23" bestFit="1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5.28515625" style="23" bestFit="1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5.28515625" style="23" bestFit="1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5.28515625" style="23" bestFit="1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5.28515625" style="23" bestFit="1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5.28515625" style="23" bestFit="1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5.28515625" style="23" bestFit="1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5.28515625" style="23" bestFit="1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5.28515625" style="23" bestFit="1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5.28515625" style="23" bestFit="1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5.28515625" style="23" bestFit="1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5.28515625" style="23" bestFit="1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5.28515625" style="23" bestFit="1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5.28515625" style="23" bestFit="1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5.28515625" style="23" bestFit="1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5.28515625" style="23" bestFit="1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5.28515625" style="23" bestFit="1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5.28515625" style="23" bestFit="1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5.28515625" style="23" bestFit="1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5.28515625" style="23" bestFit="1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5.28515625" style="23" bestFit="1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5.28515625" style="23" bestFit="1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5.28515625" style="23" bestFit="1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5.28515625" style="23" bestFit="1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5.28515625" style="23" bestFit="1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5.28515625" style="23" bestFit="1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5.28515625" style="23" bestFit="1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5.28515625" style="23" bestFit="1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5.28515625" style="23" bestFit="1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5.28515625" style="23" bestFit="1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5.28515625" style="23" bestFit="1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5.28515625" style="23" bestFit="1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5.28515625" style="23" bestFit="1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5.28515625" style="23" bestFit="1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5.28515625" style="23" bestFit="1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5.28515625" style="23" bestFit="1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5.28515625" style="23" bestFit="1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5.28515625" style="23" bestFit="1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5.28515625" style="23" bestFit="1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5.28515625" style="23" bestFit="1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5.28515625" style="23" bestFit="1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5.28515625" style="23" bestFit="1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5.28515625" style="23" bestFit="1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5.28515625" style="23" bestFit="1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5.28515625" style="23" bestFit="1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5.28515625" style="23" bestFit="1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5.28515625" style="23" bestFit="1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5.28515625" style="23" bestFit="1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5.28515625" style="23" bestFit="1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5.28515625" style="23" bestFit="1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5.28515625" style="23" bestFit="1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5.28515625" style="23" bestFit="1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5.28515625" style="23" bestFit="1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5.28515625" style="23" bestFit="1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5.28515625" style="23" bestFit="1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5.28515625" style="23" bestFit="1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5.28515625" style="23" bestFit="1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5.28515625" style="23" bestFit="1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5.28515625" style="23" bestFit="1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5.28515625" style="23" bestFit="1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5.28515625" style="23" bestFit="1" customWidth="1"/>
    <col min="16132" max="16137" width="15.7109375" style="23" customWidth="1"/>
    <col min="16138" max="16384" width="11.42578125" style="23"/>
  </cols>
  <sheetData>
    <row r="1" spans="1:9" x14ac:dyDescent="0.2">
      <c r="A1" s="128" t="s">
        <v>366</v>
      </c>
      <c r="B1" s="128"/>
      <c r="C1" s="128"/>
      <c r="D1" s="128"/>
      <c r="E1" s="128"/>
      <c r="F1" s="128"/>
      <c r="G1" s="128"/>
      <c r="H1" s="128"/>
      <c r="I1" s="128"/>
    </row>
    <row r="2" spans="1:9" x14ac:dyDescent="0.2">
      <c r="A2" s="129" t="s">
        <v>240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 t="s">
        <v>352</v>
      </c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+'PRO-3'!H9</f>
        <v>II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18" t="s">
        <v>255</v>
      </c>
      <c r="B12" s="118"/>
      <c r="C12" s="38">
        <f t="shared" ref="C12:G12" si="0">+C14+C32</f>
        <v>308739004</v>
      </c>
      <c r="D12" s="38">
        <f t="shared" si="0"/>
        <v>0</v>
      </c>
      <c r="E12" s="38">
        <f t="shared" si="0"/>
        <v>0</v>
      </c>
      <c r="F12" s="38">
        <f t="shared" si="0"/>
        <v>308739004</v>
      </c>
      <c r="G12" s="38">
        <f t="shared" si="0"/>
        <v>83351735.109519467</v>
      </c>
      <c r="H12" s="38">
        <f>+H14+H32</f>
        <v>73668160.629999995</v>
      </c>
      <c r="I12" s="38">
        <f>+I14+I32</f>
        <v>157019895.73951948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299441104</v>
      </c>
      <c r="D14" s="42">
        <f t="shared" si="1"/>
        <v>0</v>
      </c>
      <c r="E14" s="42">
        <f t="shared" si="1"/>
        <v>0</v>
      </c>
      <c r="F14" s="42">
        <f t="shared" si="1"/>
        <v>299441104</v>
      </c>
      <c r="G14" s="42">
        <f t="shared" si="1"/>
        <v>74053835.109519467</v>
      </c>
      <c r="H14" s="42">
        <f t="shared" si="1"/>
        <v>73668160.629999995</v>
      </c>
      <c r="I14" s="42">
        <f>+I16+I25</f>
        <v>147721995.73951948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4861104</v>
      </c>
      <c r="D16" s="44">
        <f>+D17+D19+D21</f>
        <v>0</v>
      </c>
      <c r="E16" s="44">
        <f>+E17+E19+E21</f>
        <v>0</v>
      </c>
      <c r="F16" s="44">
        <f>+F17+F19+F21</f>
        <v>4861104</v>
      </c>
      <c r="G16" s="44">
        <f>+G17</f>
        <v>408835.1095194731</v>
      </c>
      <c r="H16" s="44">
        <f>+H17+H19+H21</f>
        <v>23160.63</v>
      </c>
      <c r="I16" s="44">
        <f t="shared" ref="I16:I23" si="2">+G16+H16</f>
        <v>431995.73951947311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4861104</v>
      </c>
      <c r="D17" s="39">
        <f>+D18</f>
        <v>0</v>
      </c>
      <c r="E17" s="39">
        <f>+E18</f>
        <v>0</v>
      </c>
      <c r="F17" s="39">
        <f>+F18</f>
        <v>4861104</v>
      </c>
      <c r="G17" s="39">
        <f>+G18</f>
        <v>408835.1095194731</v>
      </c>
      <c r="H17" s="39">
        <f>+H18</f>
        <v>23160.63</v>
      </c>
      <c r="I17" s="39">
        <f t="shared" si="2"/>
        <v>431995.73951947311</v>
      </c>
    </row>
    <row r="18" spans="1:11" ht="11.45" customHeight="1" x14ac:dyDescent="0.2">
      <c r="A18" s="45" t="s">
        <v>262</v>
      </c>
      <c r="B18" s="1" t="s">
        <v>263</v>
      </c>
      <c r="C18" s="39">
        <v>4861104</v>
      </c>
      <c r="D18" s="39">
        <v>0</v>
      </c>
      <c r="E18" s="39">
        <v>0</v>
      </c>
      <c r="F18" s="39">
        <f>+C18+D18+E18</f>
        <v>4861104</v>
      </c>
      <c r="G18" s="39">
        <v>408835.1095194731</v>
      </c>
      <c r="H18" s="39">
        <v>23160.63</v>
      </c>
      <c r="I18" s="39">
        <f t="shared" si="2"/>
        <v>431995.73951947311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294580000</v>
      </c>
      <c r="D25" s="44">
        <f>+D26</f>
        <v>0</v>
      </c>
      <c r="E25" s="44">
        <f>+E30</f>
        <v>0</v>
      </c>
      <c r="F25" s="44">
        <f>+F26</f>
        <v>294580000</v>
      </c>
      <c r="G25" s="44">
        <f>+G26+G30</f>
        <v>73645000</v>
      </c>
      <c r="H25" s="44">
        <f>+H26+H30</f>
        <v>73645000</v>
      </c>
      <c r="I25" s="44">
        <f>+I26+I30</f>
        <v>147290000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294580000</v>
      </c>
      <c r="D26" s="39">
        <f>SUM(D27:D30)</f>
        <v>0</v>
      </c>
      <c r="E26" s="39">
        <v>0</v>
      </c>
      <c r="F26" s="39">
        <f>SUM(F27:F30)</f>
        <v>294580000</v>
      </c>
      <c r="G26" s="39">
        <f>+G27</f>
        <v>73645000</v>
      </c>
      <c r="H26" s="39">
        <f>+H27</f>
        <v>73645000</v>
      </c>
      <c r="I26" s="39">
        <f>+I27</f>
        <v>147290000</v>
      </c>
    </row>
    <row r="27" spans="1:11" ht="11.45" customHeight="1" x14ac:dyDescent="0.2">
      <c r="A27" s="45" t="s">
        <v>278</v>
      </c>
      <c r="B27" s="1" t="s">
        <v>292</v>
      </c>
      <c r="C27" s="39">
        <v>294580000</v>
      </c>
      <c r="D27" s="39">
        <f>+'PROGRAMA 04'!D10</f>
        <v>0</v>
      </c>
      <c r="E27" s="39">
        <f>+'PROGRAMA 04'!E10</f>
        <v>0</v>
      </c>
      <c r="F27" s="39">
        <f>+C27+E27+D27</f>
        <v>294580000</v>
      </c>
      <c r="G27" s="39">
        <v>73645000</v>
      </c>
      <c r="H27" s="39">
        <v>73645000</v>
      </c>
      <c r="I27" s="39">
        <f>+G27+H27</f>
        <v>147290000</v>
      </c>
      <c r="J27" s="97">
        <f>+I27-C27</f>
        <v>-147290000</v>
      </c>
      <c r="K27" s="97"/>
    </row>
    <row r="28" spans="1:11" ht="10.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9297900</v>
      </c>
      <c r="D32" s="42">
        <f t="shared" si="3"/>
        <v>0</v>
      </c>
      <c r="E32" s="42">
        <f t="shared" si="3"/>
        <v>0</v>
      </c>
      <c r="F32" s="42">
        <f t="shared" si="3"/>
        <v>9297900</v>
      </c>
      <c r="G32" s="42">
        <f t="shared" si="3"/>
        <v>9297900</v>
      </c>
      <c r="H32" s="42">
        <f>+H34</f>
        <v>0</v>
      </c>
      <c r="I32" s="42">
        <f>+I34</f>
        <v>9297900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9297900</v>
      </c>
      <c r="D34" s="44">
        <f t="shared" si="4"/>
        <v>0</v>
      </c>
      <c r="E34" s="44">
        <f t="shared" si="4"/>
        <v>0</v>
      </c>
      <c r="F34" s="44">
        <f>+F35+F36</f>
        <v>9297900</v>
      </c>
      <c r="G34" s="44">
        <f t="shared" si="4"/>
        <v>9297900</v>
      </c>
      <c r="H34" s="44">
        <f>+H35+H36</f>
        <v>0</v>
      </c>
      <c r="I34" s="44">
        <f>+I35+I36</f>
        <v>9297900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9297900</v>
      </c>
      <c r="D35" s="100">
        <v>0</v>
      </c>
      <c r="E35" s="100">
        <v>0</v>
      </c>
      <c r="F35" s="100">
        <f>+C35+D35+E35</f>
        <v>9297900</v>
      </c>
      <c r="G35" s="100">
        <v>9297900</v>
      </c>
      <c r="H35" s="100">
        <v>0</v>
      </c>
      <c r="I35" s="100">
        <f>+G35+H35</f>
        <v>9297900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5" orientation="landscape" useFirstPageNumber="1" r:id="rId1"/>
  <headerFooter>
    <oddFooter>&amp;C&amp;P</oddFooter>
  </headerFooter>
  <ignoredErrors>
    <ignoredError sqref="E35 E25:E34 I25:I34 G25:G26 G16:G17 F25:F34 F35 F18:F24 I35 H25:H26 H19:H24 G19:G24 G28:G34 H28:H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17"/>
  <sheetViews>
    <sheetView showGridLines="0" zoomScaleNormal="100" workbookViewId="0">
      <selection activeCell="E31" sqref="E31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7.42578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9" t="s">
        <v>367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4"/>
      <c r="N1" s="3"/>
      <c r="O1" s="1"/>
    </row>
    <row r="2" spans="1:15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4"/>
      <c r="N2" s="3"/>
      <c r="O2" s="1"/>
    </row>
    <row r="3" spans="1:15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4"/>
      <c r="N3" s="3"/>
      <c r="O3" s="1"/>
    </row>
    <row r="4" spans="1:15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4"/>
      <c r="N4" s="3"/>
      <c r="O4" s="1"/>
    </row>
    <row r="5" spans="1:15" x14ac:dyDescent="0.2">
      <c r="A5" s="128" t="s">
        <v>358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36" t="s">
        <v>4</v>
      </c>
      <c r="B7" s="138" t="s">
        <v>5</v>
      </c>
      <c r="C7" s="130" t="s">
        <v>6</v>
      </c>
      <c r="D7" s="130" t="s">
        <v>343</v>
      </c>
      <c r="E7" s="130" t="s">
        <v>7</v>
      </c>
      <c r="F7" s="130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2" t="s">
        <v>13</v>
      </c>
      <c r="M7" s="134"/>
    </row>
    <row r="8" spans="1:15" ht="22.5" x14ac:dyDescent="0.2">
      <c r="A8" s="137"/>
      <c r="B8" s="139"/>
      <c r="C8" s="131"/>
      <c r="D8" s="131"/>
      <c r="E8" s="131"/>
      <c r="F8" s="131"/>
      <c r="G8" s="76" t="s">
        <v>372</v>
      </c>
      <c r="H8" s="76" t="s">
        <v>375</v>
      </c>
      <c r="I8" s="76" t="str">
        <f>+H8</f>
        <v>AL 30/06/2019</v>
      </c>
      <c r="J8" s="76" t="str">
        <f>+H8</f>
        <v>AL 30/06/2019</v>
      </c>
      <c r="K8" s="76" t="str">
        <f>+H8</f>
        <v>AL 30/06/2019</v>
      </c>
      <c r="L8" s="133"/>
      <c r="M8" s="135"/>
    </row>
    <row r="9" spans="1:15" s="24" customFormat="1" ht="9.75" customHeight="1" x14ac:dyDescent="0.2">
      <c r="A9" s="5"/>
      <c r="B9" s="5"/>
      <c r="C9" s="77">
        <f>+C10-'PROGRAMA 01'!C10-'PROGRAMA 02 '!C11-'PROGRAMA 03 CON PROYEC.'!C11-'PROGRAMA 04'!C10</f>
        <v>0</v>
      </c>
      <c r="D9" s="77">
        <f>+D10-'PROGRAMA 01'!D10-'PROGRAMA 02 '!D11-'PROGRAMA 03 CON PROYEC.'!D11-'PROGRAMA 04'!D10</f>
        <v>0</v>
      </c>
      <c r="E9" s="77">
        <f>+E10-'PROGRAMA 01'!E10-'PROGRAMA 02 '!E11-'PROGRAMA 03 CON PROYEC.'!E11-'PROGRAMA 04'!E10</f>
        <v>0</v>
      </c>
      <c r="F9" s="77">
        <f>+F10-'PROGRAMA 01'!F10-'PROGRAMA 02 '!F11-'PROGRAMA 03 CON PROYEC.'!F11-'PROGRAMA 04'!F10</f>
        <v>0</v>
      </c>
      <c r="G9" s="77">
        <f>+G10-'PROGRAMA 01'!G10-'PROGRAMA 02 '!G11-'PROGRAMA 03 CON PROYEC.'!G11-'PROGRAMA 04'!G10</f>
        <v>3.7252902984619141E-7</v>
      </c>
      <c r="H9" s="77">
        <f>+H10-'PROGRAMA 01'!H10-'PROGRAMA 02 '!H11-'PROGRAMA 03 CON PROYEC.'!H11-'PROGRAMA 04'!H10</f>
        <v>0</v>
      </c>
      <c r="I9" s="77">
        <f>+I10-'PROGRAMA 01'!I10-'PROGRAMA 02 '!I11-'PROGRAMA 03 CON PROYEC.'!I11-'PROGRAMA 04'!I10</f>
        <v>-5.9604644775390625E-8</v>
      </c>
      <c r="J9" s="77">
        <f>+J10-'PROGRAMA 01'!J10-'PROGRAMA 02 '!J11-'PROGRAMA 03 CON PROYEC.'!J11-'PROGRAMA 04'!J10</f>
        <v>5.9604644775390625E-7</v>
      </c>
      <c r="K9" s="77">
        <f>+K10-'PROGRAMA 01'!K10-'PROGRAMA 02 '!K11-'PROGRAMA 03 CON PROYEC.'!K11-'PROGRAMA 04'!K10</f>
        <v>8.3446502685546875E-7</v>
      </c>
      <c r="L9" s="77"/>
      <c r="M9" s="77">
        <f>+M10-'PROGRAMA 01'!M10-'PROGRAMA 02 '!M11-'PROGRAMA 03 CON PROYEC.'!M11-'PROGRAMA 04'!M10</f>
        <v>0</v>
      </c>
    </row>
    <row r="10" spans="1:15" s="24" customFormat="1" x14ac:dyDescent="0.2">
      <c r="A10" s="6"/>
      <c r="B10" s="6"/>
      <c r="C10" s="88">
        <f t="shared" ref="C10:K10" si="0">+C12+C52+C126+C164+C187+C209</f>
        <v>10182296771</v>
      </c>
      <c r="D10" s="88">
        <f t="shared" si="0"/>
        <v>0</v>
      </c>
      <c r="E10" s="88">
        <f t="shared" si="0"/>
        <v>-207207019</v>
      </c>
      <c r="F10" s="88">
        <f>+F12+F52+F126+F164+F187+F209</f>
        <v>9975089752</v>
      </c>
      <c r="G10" s="88">
        <f>+G12+G52+G126+G164+G187+G209</f>
        <v>2405517810.0500002</v>
      </c>
      <c r="H10" s="88">
        <f t="shared" si="0"/>
        <v>2218009746.5630002</v>
      </c>
      <c r="I10" s="88">
        <f t="shared" si="0"/>
        <v>458156926.32999992</v>
      </c>
      <c r="J10" s="88">
        <f>+J12+J52+J126+J164+J187</f>
        <v>4623527556.6129999</v>
      </c>
      <c r="K10" s="88">
        <f t="shared" si="0"/>
        <v>4893405269.0570002</v>
      </c>
      <c r="L10" s="101">
        <f>+(J10/F10)*100</f>
        <v>46.350736400000663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6735358300</v>
      </c>
      <c r="D12" s="90">
        <f t="shared" si="1"/>
        <v>117364460</v>
      </c>
      <c r="E12" s="90">
        <f t="shared" si="1"/>
        <v>-121506229</v>
      </c>
      <c r="F12" s="90">
        <f>+F14+F20+F26+F34+F42+F48</f>
        <v>6731216531</v>
      </c>
      <c r="G12" s="90">
        <f t="shared" ref="G12:K12" si="2">+G14+G20+G26+G34+G42+G48</f>
        <v>1826709663.7400002</v>
      </c>
      <c r="H12" s="90">
        <f t="shared" si="2"/>
        <v>1364562820.6630001</v>
      </c>
      <c r="I12" s="90">
        <f t="shared" si="2"/>
        <v>0</v>
      </c>
      <c r="J12" s="90">
        <f t="shared" si="2"/>
        <v>3191272484.4029999</v>
      </c>
      <c r="K12" s="90">
        <f t="shared" si="2"/>
        <v>3539944046.5970001</v>
      </c>
      <c r="L12" s="80">
        <f>+(J12/F12)*100</f>
        <v>47.410040513566713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2995944800</v>
      </c>
      <c r="D14" s="92">
        <f t="shared" si="3"/>
        <v>30668350</v>
      </c>
      <c r="E14" s="92">
        <f t="shared" si="3"/>
        <v>-75255233</v>
      </c>
      <c r="F14" s="92">
        <f t="shared" si="3"/>
        <v>2951357917</v>
      </c>
      <c r="G14" s="92">
        <f t="shared" si="3"/>
        <v>681506698.22000003</v>
      </c>
      <c r="H14" s="92">
        <f t="shared" si="3"/>
        <v>649191563</v>
      </c>
      <c r="I14" s="92">
        <f t="shared" si="3"/>
        <v>0</v>
      </c>
      <c r="J14" s="92">
        <f t="shared" si="3"/>
        <v>1330698261.2199998</v>
      </c>
      <c r="K14" s="92">
        <f t="shared" si="3"/>
        <v>1620659655.7800002</v>
      </c>
      <c r="L14" s="84">
        <f>+(J14/F14)*100</f>
        <v>45.087661294995684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f>+'PROGRAMA 01'!C16+'PROGRAMA 02 '!C17+'PROGRAMA 03 CON PROYEC.'!C17+'PROGRAMA 04'!C16</f>
        <v>1183008000</v>
      </c>
      <c r="D16" s="91">
        <f>+'PROGRAMA 01'!D16+'PROGRAMA 02 '!D17+'PROGRAMA 03 CON PROYEC.'!D17+'PROGRAMA 04'!D16</f>
        <v>-29000000</v>
      </c>
      <c r="E16" s="91">
        <f>+'PROGRAMA 01'!E16+'PROGRAMA 02 '!E17+'PROGRAMA 03 CON PROYEC.'!E17+'PROGRAMA 04'!E16</f>
        <v>0</v>
      </c>
      <c r="F16" s="91">
        <f>+'PROGRAMA 01'!F16+'PROGRAMA 02 '!F17+'PROGRAMA 03 CON PROYEC.'!F17+'PROGRAMA 04'!F16</f>
        <v>1154008000</v>
      </c>
      <c r="G16" s="91">
        <f>+'PROGRAMA 01'!G16+'PROGRAMA 02 '!G17+'PROGRAMA 03 CON PROYEC.'!G17+'PROGRAMA 04'!G16</f>
        <v>261786211.13</v>
      </c>
      <c r="H16" s="91">
        <f>+'PROGRAMA 01'!H16+'PROGRAMA 02 '!H17+'PROGRAMA 03 CON PROYEC.'!H17+'PROGRAMA 04'!H16</f>
        <v>258492092.69000003</v>
      </c>
      <c r="I16" s="91">
        <f>+'PROGRAMA 01'!I16+'PROGRAMA 02 '!I17+'PROGRAMA 03 CON PROYEC.'!I17+'PROGRAMA 04'!I16</f>
        <v>0</v>
      </c>
      <c r="J16" s="91">
        <f>+'PROGRAMA 01'!J16+'PROGRAMA 02 '!J17+'PROGRAMA 03 CON PROYEC.'!J17+'PROGRAMA 04'!J16</f>
        <v>520278303.81999993</v>
      </c>
      <c r="K16" s="91">
        <f>+'PROGRAMA 01'!K16+'PROGRAMA 02 '!K17+'PROGRAMA 03 CON PROYEC.'!K17+'PROGRAMA 04'!K16</f>
        <v>633729696.18000007</v>
      </c>
      <c r="L16" s="85">
        <f>+(J16/F16)*100</f>
        <v>45.084462483795598</v>
      </c>
    </row>
    <row r="17" spans="1:12" x14ac:dyDescent="0.2">
      <c r="A17" s="11" t="s">
        <v>19</v>
      </c>
      <c r="B17" s="16" t="s">
        <v>303</v>
      </c>
      <c r="C17" s="91">
        <f>+'PROGRAMA 01'!C17+'PROGRAMA 02 '!C18+'PROGRAMA 03 CON PROYEC.'!C18+'PROGRAMA 04'!C17</f>
        <v>1809246800</v>
      </c>
      <c r="D17" s="91">
        <f>+'PROGRAMA 01'!D17+'PROGRAMA 02 '!D18+'PROGRAMA 03 CON PROYEC.'!D18+'PROGRAMA 04'!D17</f>
        <v>59668350</v>
      </c>
      <c r="E17" s="91">
        <f>+'PROGRAMA 01'!E17+'PROGRAMA 02 '!E18+'PROGRAMA 03 CON PROYEC.'!E18+'PROGRAMA 04'!E17</f>
        <v>-75255233</v>
      </c>
      <c r="F17" s="91">
        <f>+'PROGRAMA 01'!F17+'PROGRAMA 02 '!F18+'PROGRAMA 03 CON PROYEC.'!F18+'PROGRAMA 04'!F17</f>
        <v>1793659917</v>
      </c>
      <c r="G17" s="91">
        <f>+'PROGRAMA 01'!G17+'PROGRAMA 02 '!G18+'PROGRAMA 03 CON PROYEC.'!G18+'PROGRAMA 04'!G17</f>
        <v>419720487.08999997</v>
      </c>
      <c r="H17" s="91">
        <f>+'PROGRAMA 01'!H17+'PROGRAMA 02 '!H18+'PROGRAMA 03 CON PROYEC.'!H18+'PROGRAMA 04'!H17</f>
        <v>388516470.31</v>
      </c>
      <c r="I17" s="91">
        <f>+'PROGRAMA 01'!I17+'PROGRAMA 02 '!I18+'PROGRAMA 03 CON PROYEC.'!I18+'PROGRAMA 04'!I17</f>
        <v>0</v>
      </c>
      <c r="J17" s="91">
        <f>+'PROGRAMA 01'!J17+'PROGRAMA 02 '!J18+'PROGRAMA 03 CON PROYEC.'!J18+'PROGRAMA 04'!J17</f>
        <v>808236957.39999998</v>
      </c>
      <c r="K17" s="91">
        <f>+'PROGRAMA 01'!K17+'PROGRAMA 02 '!K18+'PROGRAMA 03 CON PROYEC.'!K18+'PROGRAMA 04'!K17</f>
        <v>985422959.60000002</v>
      </c>
      <c r="L17" s="85">
        <f>+(J17/F17)*100</f>
        <v>45.060769309704099</v>
      </c>
    </row>
    <row r="18" spans="1:12" x14ac:dyDescent="0.2">
      <c r="A18" s="11" t="s">
        <v>233</v>
      </c>
      <c r="B18" s="16" t="s">
        <v>234</v>
      </c>
      <c r="C18" s="91">
        <f>+'PROGRAMA 01'!C18+'PROGRAMA 02 '!C19+'PROGRAMA 03 CON PROYEC.'!C19+'PROGRAMA 04'!C18</f>
        <v>3690000</v>
      </c>
      <c r="D18" s="91">
        <f>+'PROGRAMA 01'!D18+'PROGRAMA 02 '!D19+'PROGRAMA 03 CON PROYEC.'!D19+'PROGRAMA 04'!D18</f>
        <v>0</v>
      </c>
      <c r="E18" s="91">
        <f>+'PROGRAMA 01'!E18+'PROGRAMA 02 '!E19+'PROGRAMA 03 CON PROYEC.'!E19+'PROGRAMA 04'!E18</f>
        <v>0</v>
      </c>
      <c r="F18" s="91">
        <f>+'PROGRAMA 01'!F18+'PROGRAMA 02 '!F19+'PROGRAMA 03 CON PROYEC.'!F19+'PROGRAMA 04'!F18</f>
        <v>3690000</v>
      </c>
      <c r="G18" s="91">
        <f>+'PROGRAMA 01'!G18+'PROGRAMA 02 '!G19+'PROGRAMA 03 CON PROYEC.'!G19+'PROGRAMA 04'!G18</f>
        <v>0</v>
      </c>
      <c r="H18" s="91">
        <f>+'PROGRAMA 01'!H18+'PROGRAMA 02 '!H19+'PROGRAMA 03 CON PROYEC.'!H19+'PROGRAMA 04'!H18</f>
        <v>2183000</v>
      </c>
      <c r="I18" s="91">
        <f>+'PROGRAMA 01'!I18+'PROGRAMA 02 '!I19+'PROGRAMA 03 CON PROYEC.'!I19+'PROGRAMA 04'!I18</f>
        <v>0</v>
      </c>
      <c r="J18" s="91">
        <f>+'PROGRAMA 01'!J18+'PROGRAMA 02 '!J19+'PROGRAMA 03 CON PROYEC.'!J19+'PROGRAMA 04'!J18</f>
        <v>2183000</v>
      </c>
      <c r="K18" s="91">
        <f>+'PROGRAMA 01'!K18+'PROGRAMA 02 '!K19+'PROGRAMA 03 CON PROYEC.'!K19+'PROGRAMA 04'!K18</f>
        <v>1507000</v>
      </c>
      <c r="L18" s="85">
        <f>+(J18/F18)*100</f>
        <v>59.159891598915991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231514000</v>
      </c>
      <c r="D20" s="92">
        <f t="shared" si="4"/>
        <v>10700000</v>
      </c>
      <c r="E20" s="92">
        <f t="shared" si="4"/>
        <v>-49800400</v>
      </c>
      <c r="F20" s="92">
        <f t="shared" si="4"/>
        <v>192413600</v>
      </c>
      <c r="G20" s="92">
        <f t="shared" si="4"/>
        <v>28855381.039999999</v>
      </c>
      <c r="H20" s="92">
        <f t="shared" si="4"/>
        <v>18348038.880000003</v>
      </c>
      <c r="I20" s="92">
        <f t="shared" si="4"/>
        <v>0</v>
      </c>
      <c r="J20" s="92">
        <f t="shared" si="4"/>
        <v>47203419.920000002</v>
      </c>
      <c r="K20" s="92">
        <f t="shared" si="4"/>
        <v>145210180.07999998</v>
      </c>
      <c r="L20" s="84">
        <f>+(J20/F20)*100</f>
        <v>24.532267947795791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x14ac:dyDescent="0.2">
      <c r="A22" s="11" t="s">
        <v>22</v>
      </c>
      <c r="B22" s="16" t="s">
        <v>23</v>
      </c>
      <c r="C22" s="91">
        <f>+'PROGRAMA 01'!C22+'PROGRAMA 02 '!C23+'PROGRAMA 03 CON PROYEC.'!C23+'PROGRAMA 04'!C22</f>
        <v>218964000</v>
      </c>
      <c r="D22" s="91">
        <f>+'PROGRAMA 01'!D22+'PROGRAMA 02 '!D23+'PROGRAMA 03 CON PROYEC.'!D23+'PROGRAMA 04'!D22</f>
        <v>10700000</v>
      </c>
      <c r="E22" s="91">
        <f>+'PROGRAMA 01'!E22+'PROGRAMA 02 '!E23+'PROGRAMA 03 CON PROYEC.'!E23+'PROGRAMA 04'!E22</f>
        <v>-49800400</v>
      </c>
      <c r="F22" s="91">
        <f>+'PROGRAMA 01'!F22+'PROGRAMA 02 '!F23+'PROGRAMA 03 CON PROYEC.'!F23+'PROGRAMA 04'!F22</f>
        <v>179863600</v>
      </c>
      <c r="G22" s="91">
        <f>+'PROGRAMA 01'!G22+'PROGRAMA 02 '!G23+'PROGRAMA 03 CON PROYEC.'!G23+'PROGRAMA 04'!G22</f>
        <v>28855381.039999999</v>
      </c>
      <c r="H22" s="91">
        <f>+'PROGRAMA 01'!H22+'PROGRAMA 02 '!H23+'PROGRAMA 03 CON PROYEC.'!H23+'PROGRAMA 04'!H22</f>
        <v>16060021.880000001</v>
      </c>
      <c r="I22" s="91">
        <f>+'PROGRAMA 01'!I22+'PROGRAMA 02 '!I23+'PROGRAMA 03 CON PROYEC.'!I23+'PROGRAMA 04'!I22</f>
        <v>0</v>
      </c>
      <c r="J22" s="91">
        <f>+'PROGRAMA 01'!J22+'PROGRAMA 02 '!J23+'PROGRAMA 03 CON PROYEC.'!J23+'PROGRAMA 04'!J22</f>
        <v>44915402.920000002</v>
      </c>
      <c r="K22" s="91">
        <f>+'PROGRAMA 01'!K22+'PROGRAMA 02 '!K23+'PROGRAMA 03 CON PROYEC.'!K23+'PROGRAMA 04'!K22</f>
        <v>134948197.07999998</v>
      </c>
      <c r="L22" s="85">
        <f t="shared" ref="L22:L24" si="5">+(J22/F22)*100</f>
        <v>24.971924791897862</v>
      </c>
    </row>
    <row r="23" spans="1:12" hidden="1" x14ac:dyDescent="0.2">
      <c r="A23" s="11" t="s">
        <v>231</v>
      </c>
      <c r="B23" s="16" t="s">
        <v>232</v>
      </c>
      <c r="C23" s="91">
        <f>+'PROGRAMA 01'!C23+'PROGRAMA 02 '!C24+'PROGRAMA 03 CON PROYEC.'!C24+'PROGRAMA 04'!C23</f>
        <v>0</v>
      </c>
      <c r="D23" s="91">
        <f>+'PROGRAMA 01'!D23+'PROGRAMA 02 '!D24+'PROGRAMA 03 CON PROYEC.'!D24+'PROGRAMA 04'!D23</f>
        <v>0</v>
      </c>
      <c r="E23" s="91">
        <f>+'PROGRAMA 01'!E23+'PROGRAMA 02 '!E24+'PROGRAMA 03 CON PROYEC.'!E24+'PROGRAMA 04'!E23</f>
        <v>0</v>
      </c>
      <c r="F23" s="91">
        <f>+'PROGRAMA 01'!F23+'PROGRAMA 02 '!F24+'PROGRAMA 03 CON PROYEC.'!F24+'PROGRAMA 04'!F23</f>
        <v>0</v>
      </c>
      <c r="G23" s="91">
        <f>+'PROGRAMA 01'!G23+'PROGRAMA 02 '!G24+'PROGRAMA 03 CON PROYEC.'!G24+'PROGRAMA 04'!G23</f>
        <v>0</v>
      </c>
      <c r="H23" s="91">
        <f>+'PROGRAMA 01'!H23+'PROGRAMA 02 '!H24+'PROGRAMA 03 CON PROYEC.'!H24+'PROGRAMA 04'!H23</f>
        <v>0</v>
      </c>
      <c r="I23" s="91">
        <f>+'PROGRAMA 01'!I23+'PROGRAMA 02 '!I24+'PROGRAMA 03 CON PROYEC.'!I24+'PROGRAMA 04'!I23</f>
        <v>0</v>
      </c>
      <c r="J23" s="91">
        <f>+'PROGRAMA 01'!J23+'PROGRAMA 02 '!J24+'PROGRAMA 03 CON PROYEC.'!J24+'PROGRAMA 04'!J23</f>
        <v>0</v>
      </c>
      <c r="K23" s="91">
        <f>+'PROGRAMA 01'!K23+'PROGRAMA 02 '!K24+'PROGRAMA 03 CON PROYEC.'!K24+'PROGRAMA 04'!K23</f>
        <v>0</v>
      </c>
      <c r="L23" s="85" t="e">
        <f t="shared" si="5"/>
        <v>#DIV/0!</v>
      </c>
    </row>
    <row r="24" spans="1:12" x14ac:dyDescent="0.2">
      <c r="A24" s="11" t="s">
        <v>24</v>
      </c>
      <c r="B24" s="16" t="s">
        <v>25</v>
      </c>
      <c r="C24" s="91">
        <f>+'PROGRAMA 01'!C24+'PROGRAMA 02 '!C25+'PROGRAMA 03 CON PROYEC.'!C25+'PROGRAMA 04'!C24</f>
        <v>12550000</v>
      </c>
      <c r="D24" s="91">
        <f>+'PROGRAMA 01'!D24+'PROGRAMA 02 '!D25+'PROGRAMA 03 CON PROYEC.'!D25+'PROGRAMA 04'!D24</f>
        <v>0</v>
      </c>
      <c r="E24" s="91">
        <f>+'PROGRAMA 01'!E24+'PROGRAMA 02 '!E25+'PROGRAMA 03 CON PROYEC.'!E25+'PROGRAMA 04'!E24</f>
        <v>0</v>
      </c>
      <c r="F24" s="91">
        <f>+'PROGRAMA 01'!F24+'PROGRAMA 02 '!F25+'PROGRAMA 03 CON PROYEC.'!F25+'PROGRAMA 04'!F24</f>
        <v>12550000</v>
      </c>
      <c r="G24" s="91">
        <f>+'PROGRAMA 01'!G24+'PROGRAMA 02 '!G25+'PROGRAMA 03 CON PROYEC.'!G25+'PROGRAMA 04'!G24</f>
        <v>0</v>
      </c>
      <c r="H24" s="91">
        <f>+'PROGRAMA 01'!H24+'PROGRAMA 02 '!H25+'PROGRAMA 03 CON PROYEC.'!H25+'PROGRAMA 04'!H24</f>
        <v>2288017</v>
      </c>
      <c r="I24" s="91">
        <f>+'PROGRAMA 01'!I24+'PROGRAMA 02 '!I25+'PROGRAMA 03 CON PROYEC.'!I25+'PROGRAMA 04'!I24</f>
        <v>0</v>
      </c>
      <c r="J24" s="91">
        <f>+'PROGRAMA 01'!J24+'PROGRAMA 02 '!J25+'PROGRAMA 03 CON PROYEC.'!J25+'PROGRAMA 04'!J24</f>
        <v>2288017</v>
      </c>
      <c r="K24" s="91">
        <f>+'PROGRAMA 01'!K24+'PROGRAMA 02 '!K25+'PROGRAMA 03 CON PROYEC.'!K25+'PROGRAMA 04'!K24</f>
        <v>10261983</v>
      </c>
      <c r="L24" s="85">
        <f t="shared" si="5"/>
        <v>18.231211155378485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6">+C28+C29+C30+C31+C32</f>
        <v>2178585700</v>
      </c>
      <c r="D26" s="92">
        <f t="shared" si="6"/>
        <v>43084300</v>
      </c>
      <c r="E26" s="92">
        <f t="shared" si="6"/>
        <v>30069620</v>
      </c>
      <c r="F26" s="92">
        <f t="shared" si="6"/>
        <v>2251739620</v>
      </c>
      <c r="G26" s="92">
        <f t="shared" si="6"/>
        <v>733085820.83000016</v>
      </c>
      <c r="H26" s="92">
        <f t="shared" si="6"/>
        <v>432415997.86300004</v>
      </c>
      <c r="I26" s="92">
        <f t="shared" si="6"/>
        <v>0</v>
      </c>
      <c r="J26" s="92">
        <f t="shared" si="6"/>
        <v>1165501818.6930001</v>
      </c>
      <c r="K26" s="92">
        <f t="shared" si="6"/>
        <v>1086237801.3069999</v>
      </c>
      <c r="L26" s="84">
        <f>+(J26/F26)*100</f>
        <v>51.760061791380664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f>+'PROGRAMA 01'!C28+'PROGRAMA 02 '!C29+'PROGRAMA 03 CON PROYEC.'!C29+'PROGRAMA 04'!C28</f>
        <v>539439700</v>
      </c>
      <c r="D28" s="91">
        <f>+'PROGRAMA 01'!D28+'PROGRAMA 02 '!D29+'PROGRAMA 03 CON PROYEC.'!D29+'PROGRAMA 04'!D28</f>
        <v>10622770</v>
      </c>
      <c r="E28" s="91">
        <f>+'PROGRAMA 01'!E28+'PROGRAMA 02 '!E29+'PROGRAMA 03 CON PROYEC.'!E29+'PROGRAMA 04'!E28</f>
        <v>15864500</v>
      </c>
      <c r="F28" s="91">
        <f>+'PROGRAMA 01'!F28+'PROGRAMA 02 '!F29+'PROGRAMA 03 CON PROYEC.'!F29+'PROGRAMA 04'!F28</f>
        <v>565926970</v>
      </c>
      <c r="G28" s="91">
        <f>+'PROGRAMA 01'!G28+'PROGRAMA 02 '!G29+'PROGRAMA 03 CON PROYEC.'!G29+'PROGRAMA 04'!G28</f>
        <v>131953793.2</v>
      </c>
      <c r="H28" s="91">
        <f>+'PROGRAMA 01'!H28+'PROGRAMA 02 '!H29+'PROGRAMA 03 CON PROYEC.'!H29+'PROGRAMA 04'!H28</f>
        <v>131876652.45</v>
      </c>
      <c r="I28" s="91">
        <f>+'PROGRAMA 01'!I28+'PROGRAMA 02 '!I29+'PROGRAMA 03 CON PROYEC.'!I29+'PROGRAMA 04'!I28</f>
        <v>0</v>
      </c>
      <c r="J28" s="91">
        <f>+'PROGRAMA 01'!J28+'PROGRAMA 02 '!J29+'PROGRAMA 03 CON PROYEC.'!J29+'PROGRAMA 04'!J28</f>
        <v>263830445.65000001</v>
      </c>
      <c r="K28" s="91">
        <f>+'PROGRAMA 01'!K28+'PROGRAMA 02 '!K29+'PROGRAMA 03 CON PROYEC.'!K29+'PROGRAMA 04'!K28</f>
        <v>302096524.35000002</v>
      </c>
      <c r="L28" s="85">
        <f t="shared" ref="L28:L32" si="7">+(J28/F28)*100</f>
        <v>46.619168132241519</v>
      </c>
    </row>
    <row r="29" spans="1:12" x14ac:dyDescent="0.2">
      <c r="A29" s="11" t="s">
        <v>29</v>
      </c>
      <c r="B29" s="16" t="s">
        <v>305</v>
      </c>
      <c r="C29" s="91">
        <f>+'PROGRAMA 01'!C29+'PROGRAMA 02 '!C30+'PROGRAMA 03 CON PROYEC.'!C30+'PROGRAMA 04'!C29</f>
        <v>641565000</v>
      </c>
      <c r="D29" s="91">
        <f>+'PROGRAMA 01'!D29+'PROGRAMA 02 '!D30+'PROGRAMA 03 CON PROYEC.'!D30+'PROGRAMA 04'!D29</f>
        <v>12861750</v>
      </c>
      <c r="E29" s="91">
        <f>+'PROGRAMA 01'!E29+'PROGRAMA 02 '!E30+'PROGRAMA 03 CON PROYEC.'!E30+'PROGRAMA 04'!E29</f>
        <v>19324490</v>
      </c>
      <c r="F29" s="91">
        <f>+'PROGRAMA 01'!F29+'PROGRAMA 02 '!F30+'PROGRAMA 03 CON PROYEC.'!F30+'PROGRAMA 04'!F29</f>
        <v>673751240</v>
      </c>
      <c r="G29" s="91">
        <f>+'PROGRAMA 01'!G29+'PROGRAMA 02 '!G30+'PROGRAMA 03 CON PROYEC.'!G30+'PROGRAMA 04'!G29</f>
        <v>150879052.65000001</v>
      </c>
      <c r="H29" s="91">
        <f>+'PROGRAMA 01'!H29+'PROGRAMA 02 '!H30+'PROGRAMA 03 CON PROYEC.'!H30+'PROGRAMA 04'!H29</f>
        <v>153335682.72999999</v>
      </c>
      <c r="I29" s="91">
        <f>+'PROGRAMA 01'!I29+'PROGRAMA 02 '!I30+'PROGRAMA 03 CON PROYEC.'!I30+'PROGRAMA 04'!I29</f>
        <v>0</v>
      </c>
      <c r="J29" s="91">
        <f>+'PROGRAMA 01'!J29+'PROGRAMA 02 '!J30+'PROGRAMA 03 CON PROYEC.'!J30+'PROGRAMA 04'!J29</f>
        <v>304214735.38</v>
      </c>
      <c r="K29" s="91">
        <f>+'PROGRAMA 01'!K29+'PROGRAMA 02 '!K30+'PROGRAMA 03 CON PROYEC.'!K30+'PROGRAMA 04'!K29</f>
        <v>369536504.62</v>
      </c>
      <c r="L29" s="85">
        <f t="shared" si="7"/>
        <v>45.152382262034877</v>
      </c>
    </row>
    <row r="30" spans="1:12" x14ac:dyDescent="0.2">
      <c r="A30" s="11" t="s">
        <v>30</v>
      </c>
      <c r="B30" s="16" t="s">
        <v>306</v>
      </c>
      <c r="C30" s="91">
        <f>+'PROGRAMA 01'!C30+'PROGRAMA 02 '!C31+'PROGRAMA 03 CON PROYEC.'!C31+'PROGRAMA 04'!C30</f>
        <v>419221700</v>
      </c>
      <c r="D30" s="91">
        <f>+'PROGRAMA 01'!D30+'PROGRAMA 02 '!D31+'PROGRAMA 03 CON PROYEC.'!D31+'PROGRAMA 04'!D30</f>
        <v>9938460</v>
      </c>
      <c r="E30" s="91">
        <f>+'PROGRAMA 01'!E30+'PROGRAMA 02 '!E31+'PROGRAMA 03 CON PROYEC.'!E31+'PROGRAMA 04'!E30</f>
        <v>-3894370</v>
      </c>
      <c r="F30" s="91">
        <f>+'PROGRAMA 01'!F30+'PROGRAMA 02 '!F31+'PROGRAMA 03 CON PROYEC.'!F31+'PROGRAMA 04'!F30</f>
        <v>425265790</v>
      </c>
      <c r="G30" s="91">
        <f>+'PROGRAMA 01'!G30+'PROGRAMA 02 '!G31+'PROGRAMA 03 CON PROYEC.'!G31+'PROGRAMA 04'!G30</f>
        <v>65375306.329999998</v>
      </c>
      <c r="H30" s="91">
        <f>+'PROGRAMA 01'!H30+'PROGRAMA 02 '!H31+'PROGRAMA 03 CON PROYEC.'!H31+'PROGRAMA 04'!H30</f>
        <v>95247096.292999998</v>
      </c>
      <c r="I30" s="91">
        <f>+'PROGRAMA 01'!I30+'PROGRAMA 02 '!I31+'PROGRAMA 03 CON PROYEC.'!I31+'PROGRAMA 04'!I30</f>
        <v>0</v>
      </c>
      <c r="J30" s="91">
        <f>+'PROGRAMA 01'!J30+'PROGRAMA 02 '!J31+'PROGRAMA 03 CON PROYEC.'!J31+'PROGRAMA 04'!J30</f>
        <v>160622402.623</v>
      </c>
      <c r="K30" s="91">
        <f>+'PROGRAMA 01'!K30+'PROGRAMA 02 '!K31+'PROGRAMA 03 CON PROYEC.'!K31+'PROGRAMA 04'!K30</f>
        <v>264643387.377</v>
      </c>
      <c r="L30" s="85">
        <f t="shared" si="7"/>
        <v>37.769885657390873</v>
      </c>
    </row>
    <row r="31" spans="1:12" x14ac:dyDescent="0.2">
      <c r="A31" s="11" t="s">
        <v>31</v>
      </c>
      <c r="B31" s="16" t="s">
        <v>32</v>
      </c>
      <c r="C31" s="91">
        <f>+'PROGRAMA 01'!C31+'PROGRAMA 02 '!C32+'PROGRAMA 03 CON PROYEC.'!C32+'PROGRAMA 04'!C31</f>
        <v>391421000</v>
      </c>
      <c r="D31" s="91">
        <f>+'PROGRAMA 01'!D31+'PROGRAMA 02 '!D32+'PROGRAMA 03 CON PROYEC.'!D32+'PROGRAMA 04'!D31</f>
        <v>3983830</v>
      </c>
      <c r="E31" s="91">
        <f>+'PROGRAMA 01'!E31+'PROGRAMA 02 '!E32+'PROGRAMA 03 CON PROYEC.'!E32+'PROGRAMA 04'!E31</f>
        <v>-8145330</v>
      </c>
      <c r="F31" s="91">
        <f>+'PROGRAMA 01'!F31+'PROGRAMA 02 '!F32+'PROGRAMA 03 CON PROYEC.'!F32+'PROGRAMA 04'!F31</f>
        <v>387259500</v>
      </c>
      <c r="G31" s="91">
        <f>+'PROGRAMA 01'!G31+'PROGRAMA 02 '!G32+'PROGRAMA 03 CON PROYEC.'!G32+'PROGRAMA 04'!G31</f>
        <v>341918649.20000005</v>
      </c>
      <c r="H31" s="91">
        <f>+'PROGRAMA 01'!H31+'PROGRAMA 02 '!H32+'PROGRAMA 03 CON PROYEC.'!H32+'PROGRAMA 04'!H31</f>
        <v>8093622.29</v>
      </c>
      <c r="I31" s="91">
        <f>+'PROGRAMA 01'!I31+'PROGRAMA 02 '!I32+'PROGRAMA 03 CON PROYEC.'!I32+'PROGRAMA 04'!I31</f>
        <v>0</v>
      </c>
      <c r="J31" s="91">
        <f>+'PROGRAMA 01'!J31+'PROGRAMA 02 '!J32+'PROGRAMA 03 CON PROYEC.'!J32+'PROGRAMA 04'!J31</f>
        <v>350012271.49000007</v>
      </c>
      <c r="K31" s="91">
        <f>+'PROGRAMA 01'!K31+'PROGRAMA 02 '!K32+'PROGRAMA 03 CON PROYEC.'!K32+'PROGRAMA 04'!K31</f>
        <v>37247228.509999976</v>
      </c>
      <c r="L31" s="85">
        <f t="shared" si="7"/>
        <v>90.381842534527905</v>
      </c>
    </row>
    <row r="32" spans="1:12" x14ac:dyDescent="0.2">
      <c r="A32" s="11" t="s">
        <v>33</v>
      </c>
      <c r="B32" s="16" t="s">
        <v>34</v>
      </c>
      <c r="C32" s="91">
        <f>+'PROGRAMA 01'!C32+'PROGRAMA 02 '!C33+'PROGRAMA 03 CON PROYEC.'!C33+'PROGRAMA 04'!C32</f>
        <v>186938300</v>
      </c>
      <c r="D32" s="91">
        <f>+'PROGRAMA 01'!D32+'PROGRAMA 02 '!D33+'PROGRAMA 03 CON PROYEC.'!D33+'PROGRAMA 04'!D32</f>
        <v>5677490</v>
      </c>
      <c r="E32" s="91">
        <f>+'PROGRAMA 01'!E32+'PROGRAMA 02 '!E33+'PROGRAMA 03 CON PROYEC.'!E33+'PROGRAMA 04'!E32</f>
        <v>6920330</v>
      </c>
      <c r="F32" s="91">
        <f>+'PROGRAMA 01'!F32+'PROGRAMA 02 '!F33+'PROGRAMA 03 CON PROYEC.'!F33+'PROGRAMA 04'!F32</f>
        <v>199536120</v>
      </c>
      <c r="G32" s="91">
        <f>+'PROGRAMA 01'!G32+'PROGRAMA 02 '!G33+'PROGRAMA 03 CON PROYEC.'!G33+'PROGRAMA 04'!G32</f>
        <v>42959019.449999996</v>
      </c>
      <c r="H32" s="91">
        <f>+'PROGRAMA 01'!H32+'PROGRAMA 02 '!H33+'PROGRAMA 03 CON PROYEC.'!H33+'PROGRAMA 04'!H32</f>
        <v>43862944.100000001</v>
      </c>
      <c r="I32" s="91">
        <f>+'PROGRAMA 01'!I32+'PROGRAMA 02 '!I33+'PROGRAMA 03 CON PROYEC.'!I33+'PROGRAMA 04'!I32</f>
        <v>0</v>
      </c>
      <c r="J32" s="91">
        <f>+'PROGRAMA 01'!J32+'PROGRAMA 02 '!J33+'PROGRAMA 03 CON PROYEC.'!J33+'PROGRAMA 04'!J32</f>
        <v>86821963.549999997</v>
      </c>
      <c r="K32" s="91">
        <f>+'PROGRAMA 01'!K32+'PROGRAMA 02 '!K33+'PROGRAMA 03 CON PROYEC.'!K33+'PROGRAMA 04'!K32</f>
        <v>112714156.45</v>
      </c>
      <c r="L32" s="85">
        <f t="shared" si="7"/>
        <v>43.511903283475696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8">+C36+C37+C38+C39+C40</f>
        <v>842978700</v>
      </c>
      <c r="D34" s="92">
        <f t="shared" si="8"/>
        <v>18392440</v>
      </c>
      <c r="E34" s="92">
        <f t="shared" si="8"/>
        <v>-16873461</v>
      </c>
      <c r="F34" s="92">
        <f t="shared" si="8"/>
        <v>844497679</v>
      </c>
      <c r="G34" s="92">
        <f t="shared" si="8"/>
        <v>241956798.78999996</v>
      </c>
      <c r="H34" s="92">
        <f t="shared" si="8"/>
        <v>167765123.53999999</v>
      </c>
      <c r="I34" s="92">
        <f t="shared" si="8"/>
        <v>0</v>
      </c>
      <c r="J34" s="92">
        <f t="shared" si="8"/>
        <v>409721922.32999998</v>
      </c>
      <c r="K34" s="92">
        <f t="shared" si="8"/>
        <v>434775756.67000002</v>
      </c>
      <c r="L34" s="84">
        <f>+(J34/F34)*100</f>
        <v>48.516642794704467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f>+'PROGRAMA 01'!C36+'PROGRAMA 02 '!C37+'PROGRAMA 03 CON PROYEC.'!C37+'PROGRAMA 04'!C36</f>
        <v>465523300</v>
      </c>
      <c r="D36" s="91">
        <f>+'PROGRAMA 01'!D36+'PROGRAMA 02 '!D37+'PROGRAMA 03 CON PROYEC.'!D37+'PROGRAMA 04'!D36</f>
        <v>10157020</v>
      </c>
      <c r="E36" s="91">
        <f>+'PROGRAMA 01'!E36+'PROGRAMA 02 '!E37+'PROGRAMA 03 CON PROYEC.'!E37+'PROGRAMA 04'!E36</f>
        <v>-9321255</v>
      </c>
      <c r="F36" s="91">
        <f>+'PROGRAMA 01'!F36+'PROGRAMA 02 '!F37+'PROGRAMA 03 CON PROYEC.'!F37+'PROGRAMA 04'!F36</f>
        <v>466359065</v>
      </c>
      <c r="G36" s="91">
        <f>+'PROGRAMA 01'!G36+'PROGRAMA 02 '!G37+'PROGRAMA 03 CON PROYEC.'!G37+'PROGRAMA 04'!G36</f>
        <v>133623992.86999999</v>
      </c>
      <c r="H36" s="91">
        <f>+'PROGRAMA 01'!H36+'PROGRAMA 02 '!H37+'PROGRAMA 03 CON PROYEC.'!H37+'PROGRAMA 04'!H36</f>
        <v>92666074.810000002</v>
      </c>
      <c r="I36" s="91">
        <f>+'PROGRAMA 01'!I36+'PROGRAMA 02 '!I37+'PROGRAMA 03 CON PROYEC.'!I37+'PROGRAMA 04'!I36</f>
        <v>0</v>
      </c>
      <c r="J36" s="91">
        <f>+'PROGRAMA 01'!J36+'PROGRAMA 02 '!J37+'PROGRAMA 03 CON PROYEC.'!J37+'PROGRAMA 04'!J36</f>
        <v>226290067.68000001</v>
      </c>
      <c r="K36" s="91">
        <f>+'PROGRAMA 01'!K36+'PROGRAMA 02 '!K37+'PROGRAMA 03 CON PROYEC.'!K37+'PROGRAMA 04'!K36</f>
        <v>240068997.31999999</v>
      </c>
      <c r="L36" s="85">
        <f t="shared" ref="L36:L40" si="9">+(J36/F36)*100</f>
        <v>48.522712361128868</v>
      </c>
    </row>
    <row r="37" spans="1:12" x14ac:dyDescent="0.2">
      <c r="A37" s="9" t="s">
        <v>38</v>
      </c>
      <c r="B37" s="16" t="s">
        <v>308</v>
      </c>
      <c r="C37" s="91">
        <f>+'PROGRAMA 01'!C37+'PROGRAMA 02 '!C38+'PROGRAMA 03 CON PROYEC.'!C38+'PROGRAMA 04'!C37</f>
        <v>25165300</v>
      </c>
      <c r="D37" s="91">
        <f>+'PROGRAMA 01'!D37+'PROGRAMA 02 '!D38+'PROGRAMA 03 CON PROYEC.'!D38+'PROGRAMA 04'!D37</f>
        <v>549030</v>
      </c>
      <c r="E37" s="91">
        <f>+'PROGRAMA 01'!E37+'PROGRAMA 02 '!E38+'PROGRAMA 03 CON PROYEC.'!E38+'PROGRAMA 04'!E37</f>
        <v>-503145</v>
      </c>
      <c r="F37" s="91">
        <f>+'PROGRAMA 01'!F37+'PROGRAMA 02 '!F38+'PROGRAMA 03 CON PROYEC.'!F38+'PROGRAMA 04'!F37</f>
        <v>25211185</v>
      </c>
      <c r="G37" s="91">
        <f>+'PROGRAMA 01'!G37+'PROGRAMA 02 '!G38+'PROGRAMA 03 CON PROYEC.'!G38+'PROGRAMA 04'!G37</f>
        <v>7222186.8600000003</v>
      </c>
      <c r="H37" s="91">
        <f>+'PROGRAMA 01'!H37+'PROGRAMA 02 '!H38+'PROGRAMA 03 CON PROYEC.'!H38+'PROGRAMA 04'!H37</f>
        <v>5006603.2299999995</v>
      </c>
      <c r="I37" s="91">
        <f>+'PROGRAMA 01'!I37+'PROGRAMA 02 '!I38+'PROGRAMA 03 CON PROYEC.'!I38+'PROGRAMA 04'!I37</f>
        <v>0</v>
      </c>
      <c r="J37" s="91">
        <f>+'PROGRAMA 01'!J37+'PROGRAMA 02 '!J38+'PROGRAMA 03 CON PROYEC.'!J38+'PROGRAMA 04'!J37</f>
        <v>12228790.09</v>
      </c>
      <c r="K37" s="91">
        <f>+'PROGRAMA 01'!K37+'PROGRAMA 02 '!K38+'PROGRAMA 03 CON PROYEC.'!K38+'PROGRAMA 04'!K37</f>
        <v>12982394.91</v>
      </c>
      <c r="L37" s="85">
        <f t="shared" si="9"/>
        <v>48.505415711320197</v>
      </c>
    </row>
    <row r="38" spans="1:12" x14ac:dyDescent="0.2">
      <c r="A38" s="9" t="s">
        <v>39</v>
      </c>
      <c r="B38" s="16" t="s">
        <v>309</v>
      </c>
      <c r="C38" s="91">
        <f>+'PROGRAMA 01'!C38+'PROGRAMA 02 '!C39+'PROGRAMA 03 CON PROYEC.'!C39+'PROGRAMA 04'!C38</f>
        <v>75492600</v>
      </c>
      <c r="D38" s="91">
        <f>+'PROGRAMA 01'!D38+'PROGRAMA 02 '!D39+'PROGRAMA 03 CON PROYEC.'!D39+'PROGRAMA 04'!D38</f>
        <v>1647080</v>
      </c>
      <c r="E38" s="91">
        <f>+'PROGRAMA 01'!E38+'PROGRAMA 02 '!E39+'PROGRAMA 03 CON PROYEC.'!E39+'PROGRAMA 04'!E38</f>
        <v>-1509435</v>
      </c>
      <c r="F38" s="91">
        <f>+'PROGRAMA 01'!F38+'PROGRAMA 02 '!F39+'PROGRAMA 03 CON PROYEC.'!F39+'PROGRAMA 04'!F38</f>
        <v>75630245</v>
      </c>
      <c r="G38" s="91">
        <f>+'PROGRAMA 01'!G38+'PROGRAMA 02 '!G39+'PROGRAMA 03 CON PROYEC.'!G39+'PROGRAMA 04'!G38</f>
        <v>21666561.440000001</v>
      </c>
      <c r="H38" s="91">
        <f>+'PROGRAMA 01'!H38+'PROGRAMA 02 '!H39+'PROGRAMA 03 CON PROYEC.'!H39+'PROGRAMA 04'!H38</f>
        <v>15019809.819999998</v>
      </c>
      <c r="I38" s="91">
        <f>+'PROGRAMA 01'!I38+'PROGRAMA 02 '!I39+'PROGRAMA 03 CON PROYEC.'!I39+'PROGRAMA 04'!I38</f>
        <v>0</v>
      </c>
      <c r="J38" s="91">
        <f>+'PROGRAMA 01'!J38+'PROGRAMA 02 '!J39+'PROGRAMA 03 CON PROYEC.'!J39+'PROGRAMA 04'!J38</f>
        <v>36686371.259999998</v>
      </c>
      <c r="K38" s="91">
        <f>+'PROGRAMA 01'!K38+'PROGRAMA 02 '!K39+'PROGRAMA 03 CON PROYEC.'!K39+'PROGRAMA 04'!K38</f>
        <v>38943873.740000002</v>
      </c>
      <c r="L38" s="85">
        <f t="shared" si="9"/>
        <v>48.507539886985683</v>
      </c>
    </row>
    <row r="39" spans="1:12" x14ac:dyDescent="0.2">
      <c r="A39" s="9" t="s">
        <v>40</v>
      </c>
      <c r="B39" s="16" t="s">
        <v>310</v>
      </c>
      <c r="C39" s="91">
        <f>+'PROGRAMA 01'!C39+'PROGRAMA 02 '!C40+'PROGRAMA 03 CON PROYEC.'!C40+'PROGRAMA 04'!C39</f>
        <v>251632000</v>
      </c>
      <c r="D39" s="91">
        <f>+'PROGRAMA 01'!D39+'PROGRAMA 02 '!D40+'PROGRAMA 03 CON PROYEC.'!D40+'PROGRAMA 04'!D39</f>
        <v>5490280</v>
      </c>
      <c r="E39" s="91">
        <f>+'PROGRAMA 01'!E39+'PROGRAMA 02 '!E40+'PROGRAMA 03 CON PROYEC.'!E40+'PROGRAMA 04'!E39</f>
        <v>-5036481</v>
      </c>
      <c r="F39" s="91">
        <f>+'PROGRAMA 01'!F39+'PROGRAMA 02 '!F40+'PROGRAMA 03 CON PROYEC.'!F40+'PROGRAMA 04'!F39</f>
        <v>252085799</v>
      </c>
      <c r="G39" s="91">
        <f>+'PROGRAMA 01'!G39+'PROGRAMA 02 '!G40+'PROGRAMA 03 CON PROYEC.'!G40+'PROGRAMA 04'!G39</f>
        <v>72221870.670000002</v>
      </c>
      <c r="H39" s="91">
        <f>+'PROGRAMA 01'!H39+'PROGRAMA 02 '!H40+'PROGRAMA 03 CON PROYEC.'!H40+'PROGRAMA 04'!H39</f>
        <v>50066032.549999997</v>
      </c>
      <c r="I39" s="91">
        <f>+'PROGRAMA 01'!I39+'PROGRAMA 02 '!I40+'PROGRAMA 03 CON PROYEC.'!I40+'PROGRAMA 04'!I39</f>
        <v>0</v>
      </c>
      <c r="J39" s="91">
        <f>+'PROGRAMA 01'!J39+'PROGRAMA 02 '!J40+'PROGRAMA 03 CON PROYEC.'!J40+'PROGRAMA 04'!J39</f>
        <v>122287903.22</v>
      </c>
      <c r="K39" s="91">
        <f>+'PROGRAMA 01'!K39+'PROGRAMA 02 '!K40+'PROGRAMA 03 CON PROYEC.'!K40+'PROGRAMA 04'!K39</f>
        <v>129797895.78</v>
      </c>
      <c r="L39" s="85">
        <f t="shared" si="9"/>
        <v>48.510429268568203</v>
      </c>
    </row>
    <row r="40" spans="1:12" x14ac:dyDescent="0.2">
      <c r="A40" s="9" t="s">
        <v>41</v>
      </c>
      <c r="B40" s="70" t="s">
        <v>311</v>
      </c>
      <c r="C40" s="91">
        <f>+'PROGRAMA 01'!C40+'PROGRAMA 02 '!C41+'PROGRAMA 03 CON PROYEC.'!C41+'PROGRAMA 04'!C40</f>
        <v>25165500</v>
      </c>
      <c r="D40" s="91">
        <f>+'PROGRAMA 01'!D40+'PROGRAMA 02 '!D41+'PROGRAMA 03 CON PROYEC.'!D41+'PROGRAMA 04'!D40</f>
        <v>549030</v>
      </c>
      <c r="E40" s="91">
        <f>+'PROGRAMA 01'!E40+'PROGRAMA 02 '!E41+'PROGRAMA 03 CON PROYEC.'!E41+'PROGRAMA 04'!E40</f>
        <v>-503145</v>
      </c>
      <c r="F40" s="91">
        <f>+'PROGRAMA 01'!F40+'PROGRAMA 02 '!F41+'PROGRAMA 03 CON PROYEC.'!F41+'PROGRAMA 04'!F40</f>
        <v>25211385</v>
      </c>
      <c r="G40" s="91">
        <f>+'PROGRAMA 01'!G40+'PROGRAMA 02 '!G41+'PROGRAMA 03 CON PROYEC.'!G41+'PROGRAMA 04'!G40</f>
        <v>7222186.9500000002</v>
      </c>
      <c r="H40" s="91">
        <f>+'PROGRAMA 01'!H40+'PROGRAMA 02 '!H41+'PROGRAMA 03 CON PROYEC.'!H41+'PROGRAMA 04'!H40</f>
        <v>5006603.13</v>
      </c>
      <c r="I40" s="91">
        <f>+'PROGRAMA 01'!I40+'PROGRAMA 02 '!I41+'PROGRAMA 03 CON PROYEC.'!I41+'PROGRAMA 04'!I40</f>
        <v>0</v>
      </c>
      <c r="J40" s="91">
        <f>+'PROGRAMA 01'!J40+'PROGRAMA 02 '!J41+'PROGRAMA 03 CON PROYEC.'!J41+'PROGRAMA 04'!J40</f>
        <v>12228790.08</v>
      </c>
      <c r="K40" s="91">
        <f>+'PROGRAMA 01'!K40+'PROGRAMA 02 '!K41+'PROGRAMA 03 CON PROYEC.'!K41+'PROGRAMA 04'!K40</f>
        <v>12982594.92</v>
      </c>
      <c r="L40" s="85">
        <f t="shared" si="9"/>
        <v>48.505030881881339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91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482135100</v>
      </c>
      <c r="D42" s="92">
        <f t="shared" ref="D42:K42" si="10">+D45+D46+D44</f>
        <v>10519370</v>
      </c>
      <c r="E42" s="92">
        <f t="shared" si="10"/>
        <v>-9646755</v>
      </c>
      <c r="F42" s="92">
        <f t="shared" si="10"/>
        <v>483007715</v>
      </c>
      <c r="G42" s="92">
        <f t="shared" si="10"/>
        <v>138374964.86000001</v>
      </c>
      <c r="H42" s="92">
        <f t="shared" si="10"/>
        <v>95944097.379999995</v>
      </c>
      <c r="I42" s="92">
        <f t="shared" si="10"/>
        <v>0</v>
      </c>
      <c r="J42" s="92">
        <f t="shared" si="10"/>
        <v>234319062.24000001</v>
      </c>
      <c r="K42" s="92">
        <f t="shared" si="10"/>
        <v>248688652.75999999</v>
      </c>
      <c r="L42" s="84">
        <f>+(J42/F42)*100</f>
        <v>48.512488509629712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f>+'PROGRAMA 01'!C44+'PROGRAMA 02 '!C45+'PROGRAMA 03 CON PROYEC.'!C45+'PROGRAMA 04'!C44</f>
        <v>255661500</v>
      </c>
      <c r="D44" s="91">
        <f>+'PROGRAMA 01'!D44+'PROGRAMA 02 '!D45+'PROGRAMA 03 CON PROYEC.'!D45+'PROGRAMA 04'!D44</f>
        <v>5578120</v>
      </c>
      <c r="E44" s="91">
        <f>+'PROGRAMA 01'!E44+'PROGRAMA 02 '!E45+'PROGRAMA 03 CON PROYEC.'!E45+'PROGRAMA 04'!E44</f>
        <v>-5118429</v>
      </c>
      <c r="F44" s="91">
        <f>+'PROGRAMA 01'!F44+'PROGRAMA 02 '!F45+'PROGRAMA 03 CON PROYEC.'!F45+'PROGRAMA 04'!F44</f>
        <v>256121191</v>
      </c>
      <c r="G44" s="91">
        <f>+'PROGRAMA 01'!G44+'PROGRAMA 02 '!G45+'PROGRAMA 03 CON PROYEC.'!G45+'PROGRAMA 04'!G44</f>
        <v>73375281.289999992</v>
      </c>
      <c r="H44" s="91">
        <f>+'PROGRAMA 01'!H44+'PROGRAMA 02 '!H45+'PROGRAMA 03 CON PROYEC.'!H45+'PROGRAMA 04'!H44</f>
        <v>50884618.240000002</v>
      </c>
      <c r="I44" s="91">
        <f>+'PROGRAMA 01'!I44+'PROGRAMA 02 '!I45+'PROGRAMA 03 CON PROYEC.'!I45+'PROGRAMA 04'!I44</f>
        <v>0</v>
      </c>
      <c r="J44" s="91">
        <f>+'PROGRAMA 01'!J44+'PROGRAMA 02 '!J45+'PROGRAMA 03 CON PROYEC.'!J45+'PROGRAMA 04'!J44</f>
        <v>124259899.53</v>
      </c>
      <c r="K44" s="91">
        <f>+'PROGRAMA 01'!K44+'PROGRAMA 02 '!K45+'PROGRAMA 03 CON PROYEC.'!K45+'PROGRAMA 04'!K44</f>
        <v>131861291.47</v>
      </c>
      <c r="L44" s="85">
        <f t="shared" ref="L44:L46" si="11">+(J44/F44)*100</f>
        <v>48.516055639457029</v>
      </c>
    </row>
    <row r="45" spans="1:12" x14ac:dyDescent="0.2">
      <c r="A45" s="9" t="s">
        <v>44</v>
      </c>
      <c r="B45" s="16" t="s">
        <v>312</v>
      </c>
      <c r="C45" s="91">
        <f>+'PROGRAMA 01'!C45+'PROGRAMA 02 '!C46+'PROGRAMA 03 CON PROYEC.'!C46+'PROGRAMA 04'!C45</f>
        <v>75491500</v>
      </c>
      <c r="D45" s="91">
        <f>+'PROGRAMA 01'!D45+'PROGRAMA 02 '!D46+'PROGRAMA 03 CON PROYEC.'!D46+'PROGRAMA 04'!D45</f>
        <v>1647080</v>
      </c>
      <c r="E45" s="91">
        <f>+'PROGRAMA 01'!E45+'PROGRAMA 02 '!E46+'PROGRAMA 03 CON PROYEC.'!E46+'PROGRAMA 04'!E45</f>
        <v>-1509435</v>
      </c>
      <c r="F45" s="91">
        <f>+'PROGRAMA 01'!F45+'PROGRAMA 02 '!F46+'PROGRAMA 03 CON PROYEC.'!F46+'PROGRAMA 04'!F45</f>
        <v>75629145</v>
      </c>
      <c r="G45" s="91">
        <f>+'PROGRAMA 01'!G45+'PROGRAMA 02 '!G46+'PROGRAMA 03 CON PROYEC.'!G46+'PROGRAMA 04'!G45</f>
        <v>21666560.690000001</v>
      </c>
      <c r="H45" s="91">
        <f>+'PROGRAMA 01'!H45+'PROGRAMA 02 '!H46+'PROGRAMA 03 CON PROYEC.'!H46+'PROGRAMA 04'!H45</f>
        <v>15019859.709999999</v>
      </c>
      <c r="I45" s="91">
        <f>+'PROGRAMA 01'!I45+'PROGRAMA 02 '!I46+'PROGRAMA 03 CON PROYEC.'!I46+'PROGRAMA 04'!I45</f>
        <v>0</v>
      </c>
      <c r="J45" s="91">
        <f>+'PROGRAMA 01'!J45+'PROGRAMA 02 '!J46+'PROGRAMA 03 CON PROYEC.'!J46+'PROGRAMA 04'!J45</f>
        <v>36686420.400000006</v>
      </c>
      <c r="K45" s="91">
        <f>+'PROGRAMA 01'!K45+'PROGRAMA 02 '!K46+'PROGRAMA 03 CON PROYEC.'!K46+'PROGRAMA 04'!K45</f>
        <v>38942724.599999994</v>
      </c>
      <c r="L45" s="85">
        <f t="shared" si="11"/>
        <v>48.508310387483561</v>
      </c>
    </row>
    <row r="46" spans="1:12" x14ac:dyDescent="0.2">
      <c r="A46" s="9" t="s">
        <v>45</v>
      </c>
      <c r="B46" s="16" t="s">
        <v>313</v>
      </c>
      <c r="C46" s="91">
        <f>+'PROGRAMA 01'!C46+'PROGRAMA 02 '!C47+'PROGRAMA 03 CON PROYEC.'!C47+'PROGRAMA 04'!C46</f>
        <v>150982100</v>
      </c>
      <c r="D46" s="91">
        <f>+'PROGRAMA 01'!D46+'PROGRAMA 02 '!D47+'PROGRAMA 03 CON PROYEC.'!D47+'PROGRAMA 04'!D46</f>
        <v>3294170</v>
      </c>
      <c r="E46" s="91">
        <f>+'PROGRAMA 01'!E46+'PROGRAMA 02 '!E47+'PROGRAMA 03 CON PROYEC.'!E47+'PROGRAMA 04'!E46</f>
        <v>-3018891</v>
      </c>
      <c r="F46" s="91">
        <f>+'PROGRAMA 01'!F46+'PROGRAMA 02 '!F47+'PROGRAMA 03 CON PROYEC.'!F47+'PROGRAMA 04'!F46</f>
        <v>151257379</v>
      </c>
      <c r="G46" s="91">
        <f>+'PROGRAMA 01'!G46+'PROGRAMA 02 '!G47+'PROGRAMA 03 CON PROYEC.'!G47+'PROGRAMA 04'!G46</f>
        <v>43333122.880000003</v>
      </c>
      <c r="H46" s="91">
        <f>+'PROGRAMA 01'!H46+'PROGRAMA 02 '!H47+'PROGRAMA 03 CON PROYEC.'!H47+'PROGRAMA 04'!H46</f>
        <v>30039619.43</v>
      </c>
      <c r="I46" s="91">
        <f>+'PROGRAMA 01'!I46+'PROGRAMA 02 '!I47+'PROGRAMA 03 CON PROYEC.'!I47+'PROGRAMA 04'!I46</f>
        <v>0</v>
      </c>
      <c r="J46" s="91">
        <f>+'PROGRAMA 01'!J46+'PROGRAMA 02 '!J47+'PROGRAMA 03 CON PROYEC.'!J47+'PROGRAMA 04'!J46</f>
        <v>73372742.310000002</v>
      </c>
      <c r="K46" s="91">
        <f>+'PROGRAMA 01'!K46+'PROGRAMA 02 '!K47+'PROGRAMA 03 CON PROYEC.'!K47+'PROGRAMA 04'!K46</f>
        <v>77884636.689999998</v>
      </c>
      <c r="L46" s="85">
        <f t="shared" si="11"/>
        <v>48.508537431420123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12">+C50</f>
        <v>4200000</v>
      </c>
      <c r="D48" s="92">
        <f t="shared" si="12"/>
        <v>4000000</v>
      </c>
      <c r="E48" s="92">
        <f t="shared" si="12"/>
        <v>0</v>
      </c>
      <c r="F48" s="92">
        <f t="shared" si="12"/>
        <v>8200000</v>
      </c>
      <c r="G48" s="92">
        <f t="shared" si="12"/>
        <v>2930000</v>
      </c>
      <c r="H48" s="92">
        <f t="shared" si="12"/>
        <v>898000</v>
      </c>
      <c r="I48" s="92">
        <f t="shared" si="12"/>
        <v>0</v>
      </c>
      <c r="J48" s="92">
        <f t="shared" si="12"/>
        <v>3828000</v>
      </c>
      <c r="K48" s="92">
        <f t="shared" si="12"/>
        <v>4372000</v>
      </c>
      <c r="L48" s="84">
        <f>+(J48/F48)*100</f>
        <v>46.682926829268297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f>+'PROGRAMA 01'!C50+'PROGRAMA 02 '!C51+'PROGRAMA 03 CON PROYEC.'!C51+'PROGRAMA 04'!C50</f>
        <v>4200000</v>
      </c>
      <c r="D50" s="91">
        <f>+'PROGRAMA 01'!D50+'PROGRAMA 02 '!D51+'PROGRAMA 03 CON PROYEC.'!D51+'PROGRAMA 04'!D50</f>
        <v>4000000</v>
      </c>
      <c r="E50" s="91">
        <f>+'PROGRAMA 01'!E50+'PROGRAMA 02 '!E51+'PROGRAMA 03 CON PROYEC.'!E51+'PROGRAMA 04'!E50</f>
        <v>0</v>
      </c>
      <c r="F50" s="91">
        <f>+'PROGRAMA 01'!F50+'PROGRAMA 02 '!F51+'PROGRAMA 03 CON PROYEC.'!F51+'PROGRAMA 04'!F50</f>
        <v>8200000</v>
      </c>
      <c r="G50" s="91">
        <f>+'PROGRAMA 01'!G50+'PROGRAMA 02 '!G51+'PROGRAMA 03 CON PROYEC.'!G51+'PROGRAMA 04'!G50</f>
        <v>2930000</v>
      </c>
      <c r="H50" s="91">
        <f>+'PROGRAMA 01'!H50+'PROGRAMA 02 '!H51+'PROGRAMA 03 CON PROYEC.'!H51+'PROGRAMA 04'!H50</f>
        <v>898000</v>
      </c>
      <c r="I50" s="91">
        <f>+'PROGRAMA 01'!I50+'PROGRAMA 02 '!I51+'PROGRAMA 03 CON PROYEC.'!I51+'PROGRAMA 04'!I50</f>
        <v>0</v>
      </c>
      <c r="J50" s="91">
        <f>+'PROGRAMA 01'!J50+'PROGRAMA 02 '!J51+'PROGRAMA 03 CON PROYEC.'!J51+'PROGRAMA 04'!J50</f>
        <v>3828000</v>
      </c>
      <c r="K50" s="91">
        <f>+'PROGRAMA 01'!K50+'PROGRAMA 02 '!K51+'PROGRAMA 03 CON PROYEC.'!K51+'PROGRAMA 04'!K50</f>
        <v>4372000</v>
      </c>
      <c r="L50" s="85">
        <f>+(J50/F50)*100</f>
        <v>46.682926829268297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13">+C54+C61+C69+C79+C88+C95+C99+C105+C116+C120</f>
        <v>2260895845</v>
      </c>
      <c r="D52" s="90">
        <f>+D54+D61+D69+D79+D88+D95+D99+D105+D116+D120</f>
        <v>32900000</v>
      </c>
      <c r="E52" s="90">
        <f t="shared" si="13"/>
        <v>-143247079</v>
      </c>
      <c r="F52" s="90">
        <f t="shared" si="13"/>
        <v>2150548766</v>
      </c>
      <c r="G52" s="90">
        <f t="shared" si="13"/>
        <v>437961199.52999997</v>
      </c>
      <c r="H52" s="90">
        <f t="shared" si="13"/>
        <v>351430876.16000003</v>
      </c>
      <c r="I52" s="90">
        <f t="shared" si="13"/>
        <v>419947143.96999997</v>
      </c>
      <c r="J52" s="90">
        <f t="shared" si="13"/>
        <v>789392075.69000006</v>
      </c>
      <c r="K52" s="90">
        <f t="shared" si="13"/>
        <v>941209546.34000015</v>
      </c>
      <c r="L52" s="80">
        <f>+(J52/F52)*100</f>
        <v>36.706541519551855</v>
      </c>
    </row>
    <row r="53" spans="1:12" ht="8.25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outlineLevel="1" x14ac:dyDescent="0.2">
      <c r="A54" s="8" t="s">
        <v>48</v>
      </c>
      <c r="B54" s="18" t="s">
        <v>49</v>
      </c>
      <c r="C54" s="92">
        <f t="shared" ref="C54:K54" si="14">+C56+C57+C58+C59</f>
        <v>611407333</v>
      </c>
      <c r="D54" s="92">
        <f t="shared" si="14"/>
        <v>-980000</v>
      </c>
      <c r="E54" s="92">
        <f t="shared" si="14"/>
        <v>-72231650</v>
      </c>
      <c r="F54" s="92">
        <f t="shared" si="14"/>
        <v>538195683</v>
      </c>
      <c r="G54" s="92">
        <f t="shared" si="14"/>
        <v>92305733.579999998</v>
      </c>
      <c r="H54" s="92">
        <f t="shared" si="14"/>
        <v>130015274.89</v>
      </c>
      <c r="I54" s="92">
        <f t="shared" si="14"/>
        <v>131296090.53</v>
      </c>
      <c r="J54" s="92">
        <f t="shared" si="14"/>
        <v>222321008.47</v>
      </c>
      <c r="K54" s="92">
        <f t="shared" si="14"/>
        <v>184578584</v>
      </c>
      <c r="L54" s="84">
        <f>+(J54/F54)*100</f>
        <v>41.30858263870541</v>
      </c>
    </row>
    <row r="55" spans="1:12" ht="8.25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x14ac:dyDescent="0.2">
      <c r="A56" s="9" t="s">
        <v>50</v>
      </c>
      <c r="B56" s="16" t="s">
        <v>51</v>
      </c>
      <c r="C56" s="91">
        <f>+'PROGRAMA 01'!C56+'PROGRAMA 02 '!C57+'PROGRAMA 03 CON PROYEC.'!C57+'PROGRAMA 04'!C56</f>
        <v>370456863</v>
      </c>
      <c r="D56" s="91">
        <f>+'PROGRAMA 01'!D56+'PROGRAMA 02 '!D57+'PROGRAMA 03 CON PROYEC.'!D57+'PROGRAMA 04'!D56</f>
        <v>0</v>
      </c>
      <c r="E56" s="91">
        <f>+'PROGRAMA 01'!E56+'PROGRAMA 02 '!E57+'PROGRAMA 03 CON PROYEC.'!E57+'PROGRAMA 04'!E56</f>
        <v>-4231650</v>
      </c>
      <c r="F56" s="91">
        <f>+'PROGRAMA 01'!F56+'PROGRAMA 02 '!F57+'PROGRAMA 03 CON PROYEC.'!F57+'PROGRAMA 04'!F56</f>
        <v>366225213</v>
      </c>
      <c r="G56" s="91">
        <f>+'PROGRAMA 01'!G56+'PROGRAMA 02 '!G57+'PROGRAMA 03 CON PROYEC.'!G57+'PROGRAMA 04'!G56</f>
        <v>60193637.079999998</v>
      </c>
      <c r="H56" s="91">
        <f>+'PROGRAMA 01'!H56+'PROGRAMA 02 '!H57+'PROGRAMA 03 CON PROYEC.'!H57+'PROGRAMA 04'!H56</f>
        <v>94791840.609999999</v>
      </c>
      <c r="I56" s="91">
        <f>+'PROGRAMA 01'!I56+'PROGRAMA 02 '!I57+'PROGRAMA 03 CON PROYEC.'!I57+'PROGRAMA 04'!I56</f>
        <v>26661151.710000001</v>
      </c>
      <c r="J56" s="91">
        <f>+'PROGRAMA 01'!J56+'PROGRAMA 02 '!J57+'PROGRAMA 03 CON PROYEC.'!J57+'PROGRAMA 04'!J56</f>
        <v>154985477.69</v>
      </c>
      <c r="K56" s="91">
        <f>+'PROGRAMA 01'!K56+'PROGRAMA 02 '!K57+'PROGRAMA 03 CON PROYEC.'!K57+'PROGRAMA 04'!K56</f>
        <v>184578583.59999999</v>
      </c>
      <c r="L56" s="85">
        <f t="shared" ref="L56:L58" si="15">+(J56/F56)*100</f>
        <v>42.319718082872683</v>
      </c>
    </row>
    <row r="57" spans="1:12" x14ac:dyDescent="0.2">
      <c r="A57" s="9" t="s">
        <v>52</v>
      </c>
      <c r="B57" s="16" t="s">
        <v>53</v>
      </c>
      <c r="C57" s="91">
        <f>+'PROGRAMA 01'!C57+'PROGRAMA 02 '!C58+'PROGRAMA 03 CON PROYEC.'!C58+'PROGRAMA 04'!C57</f>
        <v>239970470</v>
      </c>
      <c r="D57" s="91">
        <f>+'PROGRAMA 01'!D57+'PROGRAMA 02 '!D58+'PROGRAMA 03 CON PROYEC.'!D58+'PROGRAMA 04'!D57</f>
        <v>0</v>
      </c>
      <c r="E57" s="91">
        <f>+'PROGRAMA 01'!E57+'PROGRAMA 02 '!E58+'PROGRAMA 03 CON PROYEC.'!E58+'PROGRAMA 04'!E57</f>
        <v>-68000000</v>
      </c>
      <c r="F57" s="91">
        <f>+'PROGRAMA 01'!F57+'PROGRAMA 02 '!F58+'PROGRAMA 03 CON PROYEC.'!F58+'PROGRAMA 04'!F57</f>
        <v>171970470</v>
      </c>
      <c r="G57" s="91">
        <f>+'PROGRAMA 01'!G57+'PROGRAMA 02 '!G58+'PROGRAMA 03 CON PROYEC.'!G58+'PROGRAMA 04'!G57</f>
        <v>32112096.5</v>
      </c>
      <c r="H57" s="91">
        <f>+'PROGRAMA 01'!H57+'PROGRAMA 02 '!H58+'PROGRAMA 03 CON PROYEC.'!H58+'PROGRAMA 04'!H57</f>
        <v>35223434.280000001</v>
      </c>
      <c r="I57" s="91">
        <f>+'PROGRAMA 01'!I57+'PROGRAMA 02 '!I58+'PROGRAMA 03 CON PROYEC.'!I58+'PROGRAMA 04'!I57</f>
        <v>104634938.81999999</v>
      </c>
      <c r="J57" s="91">
        <f>+'PROGRAMA 01'!J57+'PROGRAMA 02 '!J58+'PROGRAMA 03 CON PROYEC.'!J58+'PROGRAMA 04'!J57</f>
        <v>67335530.780000001</v>
      </c>
      <c r="K57" s="91">
        <f>+'PROGRAMA 01'!K57+'PROGRAMA 02 '!K58+'PROGRAMA 03 CON PROYEC.'!K58+'PROGRAMA 04'!K57</f>
        <v>0.40000000596046448</v>
      </c>
      <c r="L57" s="85">
        <f t="shared" si="15"/>
        <v>39.155286823371476</v>
      </c>
    </row>
    <row r="58" spans="1:12" hidden="1" x14ac:dyDescent="0.2">
      <c r="A58" s="9" t="s">
        <v>54</v>
      </c>
      <c r="B58" s="16" t="s">
        <v>55</v>
      </c>
      <c r="C58" s="91">
        <f>+'PROGRAMA 01'!C58+'PROGRAMA 02 '!C59+'PROGRAMA 03 CON PROYEC.'!C59+'PROGRAMA 04'!C58</f>
        <v>0</v>
      </c>
      <c r="D58" s="91">
        <f>+'PROGRAMA 01'!D58+'PROGRAMA 02 '!D59+'PROGRAMA 03 CON PROYEC.'!D59+'PROGRAMA 04'!D58</f>
        <v>0</v>
      </c>
      <c r="E58" s="91">
        <f>+'PROGRAMA 01'!E58+'PROGRAMA 02 '!E59+'PROGRAMA 03 CON PROYEC.'!E59+'PROGRAMA 04'!E58</f>
        <v>0</v>
      </c>
      <c r="F58" s="91">
        <f>+'PROGRAMA 01'!F58+'PROGRAMA 02 '!F59+'PROGRAMA 03 CON PROYEC.'!F59+'PROGRAMA 04'!F58</f>
        <v>0</v>
      </c>
      <c r="G58" s="91">
        <f>+'PROGRAMA 01'!G58+'PROGRAMA 02 '!G59+'PROGRAMA 03 CON PROYEC.'!G59+'PROGRAMA 04'!G58</f>
        <v>0</v>
      </c>
      <c r="H58" s="91">
        <f>+'PROGRAMA 01'!H58+'PROGRAMA 02 '!H59+'PROGRAMA 03 CON PROYEC.'!H59+'PROGRAMA 04'!H58</f>
        <v>0</v>
      </c>
      <c r="I58" s="91">
        <f>+'PROGRAMA 01'!I58+'PROGRAMA 02 '!I59+'PROGRAMA 03 CON PROYEC.'!I59+'PROGRAMA 04'!I58</f>
        <v>0</v>
      </c>
      <c r="J58" s="91">
        <f>+'PROGRAMA 01'!J58+'PROGRAMA 02 '!J59+'PROGRAMA 03 CON PROYEC.'!J59+'PROGRAMA 04'!J58</f>
        <v>0</v>
      </c>
      <c r="K58" s="91">
        <f>+'PROGRAMA 01'!K58+'PROGRAMA 02 '!K59+'PROGRAMA 03 CON PROYEC.'!K59+'PROGRAMA 04'!K58</f>
        <v>0</v>
      </c>
      <c r="L58" s="85" t="e">
        <f t="shared" si="15"/>
        <v>#DIV/0!</v>
      </c>
    </row>
    <row r="59" spans="1:12" x14ac:dyDescent="0.2">
      <c r="A59" s="9" t="s">
        <v>56</v>
      </c>
      <c r="B59" s="16" t="s">
        <v>57</v>
      </c>
      <c r="C59" s="91">
        <f>+'PROGRAMA 01'!C59+'PROGRAMA 02 '!C60+'PROGRAMA 03 CON PROYEC.'!C60+'PROGRAMA 04'!C59</f>
        <v>980000</v>
      </c>
      <c r="D59" s="91">
        <f>+'PROGRAMA 01'!D59+'PROGRAMA 02 '!D60+'PROGRAMA 03 CON PROYEC.'!D60+'PROGRAMA 04'!D59</f>
        <v>-980000</v>
      </c>
      <c r="E59" s="91">
        <f>+'PROGRAMA 01'!E59+'PROGRAMA 02 '!E60+'PROGRAMA 03 CON PROYEC.'!E60+'PROGRAMA 04'!E59</f>
        <v>0</v>
      </c>
      <c r="F59" s="91">
        <f>+'PROGRAMA 01'!F59+'PROGRAMA 02 '!F60+'PROGRAMA 03 CON PROYEC.'!F60+'PROGRAMA 04'!F59</f>
        <v>0</v>
      </c>
      <c r="G59" s="91">
        <f>+'PROGRAMA 01'!G59+'PROGRAMA 02 '!G60+'PROGRAMA 03 CON PROYEC.'!G60+'PROGRAMA 04'!G59</f>
        <v>0</v>
      </c>
      <c r="H59" s="91">
        <f>+'PROGRAMA 01'!H59+'PROGRAMA 02 '!H60+'PROGRAMA 03 CON PROYEC.'!H60+'PROGRAMA 04'!H59</f>
        <v>0</v>
      </c>
      <c r="I59" s="91">
        <f>+'PROGRAMA 01'!I59+'PROGRAMA 02 '!I60+'PROGRAMA 03 CON PROYEC.'!I60+'PROGRAMA 04'!I59</f>
        <v>0</v>
      </c>
      <c r="J59" s="91">
        <f>+'PROGRAMA 01'!J59+'PROGRAMA 02 '!J60+'PROGRAMA 03 CON PROYEC.'!J60+'PROGRAMA 04'!J59</f>
        <v>0</v>
      </c>
      <c r="K59" s="91">
        <f>+'PROGRAMA 01'!K59+'PROGRAMA 02 '!K60+'PROGRAMA 03 CON PROYEC.'!K60+'PROGRAMA 04'!K59</f>
        <v>0</v>
      </c>
      <c r="L59" s="85">
        <v>0</v>
      </c>
    </row>
    <row r="60" spans="1:12" ht="8.25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outlineLevel="1" x14ac:dyDescent="0.2">
      <c r="A61" s="8" t="s">
        <v>58</v>
      </c>
      <c r="B61" s="18" t="s">
        <v>59</v>
      </c>
      <c r="C61" s="92">
        <f t="shared" ref="C61:K61" si="16">+C63+C64+C65+C66+C67</f>
        <v>126272730</v>
      </c>
      <c r="D61" s="92">
        <f t="shared" si="16"/>
        <v>0</v>
      </c>
      <c r="E61" s="92">
        <f t="shared" si="16"/>
        <v>-3349640</v>
      </c>
      <c r="F61" s="92">
        <f t="shared" si="16"/>
        <v>122923090</v>
      </c>
      <c r="G61" s="92">
        <f t="shared" si="16"/>
        <v>23919774.490000002</v>
      </c>
      <c r="H61" s="92">
        <f t="shared" si="16"/>
        <v>33153556.780000001</v>
      </c>
      <c r="I61" s="92">
        <f t="shared" si="16"/>
        <v>14700596.529999999</v>
      </c>
      <c r="J61" s="92">
        <f t="shared" si="16"/>
        <v>57073331.269999996</v>
      </c>
      <c r="K61" s="92">
        <f t="shared" si="16"/>
        <v>51149162.200000003</v>
      </c>
      <c r="L61" s="84">
        <f>+(J61/F61)*100</f>
        <v>46.430114366633632</v>
      </c>
    </row>
    <row r="62" spans="1:12" ht="8.25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x14ac:dyDescent="0.2">
      <c r="A63" s="9" t="s">
        <v>60</v>
      </c>
      <c r="B63" s="16" t="s">
        <v>61</v>
      </c>
      <c r="C63" s="91">
        <f>+'PROGRAMA 01'!C63+'PROGRAMA 02 '!C64+'PROGRAMA 03 CON PROYEC.'!C64+'PROGRAMA 04'!C63</f>
        <v>20000000</v>
      </c>
      <c r="D63" s="91">
        <f>+'PROGRAMA 01'!D63+'PROGRAMA 02 '!D64+'PROGRAMA 03 CON PROYEC.'!D64+'PROGRAMA 04'!D63</f>
        <v>0</v>
      </c>
      <c r="E63" s="91">
        <f>+'PROGRAMA 01'!E63+'PROGRAMA 02 '!E64+'PROGRAMA 03 CON PROYEC.'!E64+'PROGRAMA 04'!E63</f>
        <v>-265140</v>
      </c>
      <c r="F63" s="91">
        <f>+'PROGRAMA 01'!F63+'PROGRAMA 02 '!F64+'PROGRAMA 03 CON PROYEC.'!F64+'PROGRAMA 04'!F63</f>
        <v>19734860</v>
      </c>
      <c r="G63" s="91">
        <f>+'PROGRAMA 01'!G63+'PROGRAMA 02 '!G64+'PROGRAMA 03 CON PROYEC.'!G64+'PROGRAMA 04'!G63</f>
        <v>3671568</v>
      </c>
      <c r="H63" s="91">
        <f>+'PROGRAMA 01'!H63+'PROGRAMA 02 '!H64+'PROGRAMA 03 CON PROYEC.'!H64+'PROGRAMA 04'!H63</f>
        <v>3776807</v>
      </c>
      <c r="I63" s="91">
        <f>+'PROGRAMA 01'!I63+'PROGRAMA 02 '!I64+'PROGRAMA 03 CON PROYEC.'!I64+'PROGRAMA 04'!I63</f>
        <v>0</v>
      </c>
      <c r="J63" s="91">
        <f>+'PROGRAMA 01'!J63+'PROGRAMA 02 '!J64+'PROGRAMA 03 CON PROYEC.'!J64+'PROGRAMA 04'!J63</f>
        <v>7448375</v>
      </c>
      <c r="K63" s="91">
        <f>+'PROGRAMA 01'!K63+'PROGRAMA 02 '!K64+'PROGRAMA 03 CON PROYEC.'!K64+'PROGRAMA 04'!K63</f>
        <v>12286485</v>
      </c>
      <c r="L63" s="85">
        <f t="shared" ref="L63:L67" si="17">+(J63/F63)*100</f>
        <v>37.742223659048001</v>
      </c>
    </row>
    <row r="64" spans="1:12" x14ac:dyDescent="0.2">
      <c r="A64" s="9" t="s">
        <v>62</v>
      </c>
      <c r="B64" s="20" t="s">
        <v>63</v>
      </c>
      <c r="C64" s="91">
        <f>+'PROGRAMA 01'!C64+'PROGRAMA 02 '!C65+'PROGRAMA 03 CON PROYEC.'!C65+'PROGRAMA 04'!C64</f>
        <v>40000000</v>
      </c>
      <c r="D64" s="91">
        <f>+'PROGRAMA 01'!D64+'PROGRAMA 02 '!D65+'PROGRAMA 03 CON PROYEC.'!D65+'PROGRAMA 04'!D64</f>
        <v>0</v>
      </c>
      <c r="E64" s="91">
        <f>+'PROGRAMA 01'!E64+'PROGRAMA 02 '!E65+'PROGRAMA 03 CON PROYEC.'!E65+'PROGRAMA 04'!E64</f>
        <v>-540500</v>
      </c>
      <c r="F64" s="91">
        <f>+'PROGRAMA 01'!F64+'PROGRAMA 02 '!F65+'PROGRAMA 03 CON PROYEC.'!F65+'PROGRAMA 04'!F64</f>
        <v>39459500</v>
      </c>
      <c r="G64" s="91">
        <f>+'PROGRAMA 01'!G64+'PROGRAMA 02 '!G65+'PROGRAMA 03 CON PROYEC.'!G65+'PROGRAMA 04'!G64</f>
        <v>5900065</v>
      </c>
      <c r="H64" s="91">
        <f>+'PROGRAMA 01'!H64+'PROGRAMA 02 '!H65+'PROGRAMA 03 CON PROYEC.'!H65+'PROGRAMA 04'!H64</f>
        <v>12809610</v>
      </c>
      <c r="I64" s="91">
        <f>+'PROGRAMA 01'!I64+'PROGRAMA 02 '!I65+'PROGRAMA 03 CON PROYEC.'!I65+'PROGRAMA 04'!I64</f>
        <v>0</v>
      </c>
      <c r="J64" s="91">
        <f>+'PROGRAMA 01'!J64+'PROGRAMA 02 '!J65+'PROGRAMA 03 CON PROYEC.'!J65+'PROGRAMA 04'!J64</f>
        <v>18709675</v>
      </c>
      <c r="K64" s="91">
        <f>+'PROGRAMA 01'!K64+'PROGRAMA 02 '!K65+'PROGRAMA 03 CON PROYEC.'!K65+'PROGRAMA 04'!K64</f>
        <v>20749825</v>
      </c>
      <c r="L64" s="85">
        <f t="shared" si="17"/>
        <v>47.414881080601631</v>
      </c>
    </row>
    <row r="65" spans="1:12" x14ac:dyDescent="0.2">
      <c r="A65" s="9" t="s">
        <v>64</v>
      </c>
      <c r="B65" s="16" t="s">
        <v>65</v>
      </c>
      <c r="C65" s="91">
        <f>+'PROGRAMA 01'!C65+'PROGRAMA 02 '!C66+'PROGRAMA 03 CON PROYEC.'!C66+'PROGRAMA 04'!C65</f>
        <v>3100000</v>
      </c>
      <c r="D65" s="91">
        <f>+'PROGRAMA 01'!D65+'PROGRAMA 02 '!D66+'PROGRAMA 03 CON PROYEC.'!D66+'PROGRAMA 04'!D65</f>
        <v>0</v>
      </c>
      <c r="E65" s="91">
        <f>+'PROGRAMA 01'!E65+'PROGRAMA 02 '!E66+'PROGRAMA 03 CON PROYEC.'!E66+'PROGRAMA 04'!E65</f>
        <v>0</v>
      </c>
      <c r="F65" s="91">
        <f>+'PROGRAMA 01'!F65+'PROGRAMA 02 '!F66+'PROGRAMA 03 CON PROYEC.'!F66+'PROGRAMA 04'!F65</f>
        <v>3100000</v>
      </c>
      <c r="G65" s="91">
        <f>+'PROGRAMA 01'!G65+'PROGRAMA 02 '!G66+'PROGRAMA 03 CON PROYEC.'!G66+'PROGRAMA 04'!G65</f>
        <v>249700</v>
      </c>
      <c r="H65" s="91">
        <f>+'PROGRAMA 01'!H65+'PROGRAMA 02 '!H66+'PROGRAMA 03 CON PROYEC.'!H66+'PROGRAMA 04'!H65</f>
        <v>274280</v>
      </c>
      <c r="I65" s="91">
        <f>+'PROGRAMA 01'!I65+'PROGRAMA 02 '!I66+'PROGRAMA 03 CON PROYEC.'!I66+'PROGRAMA 04'!I65</f>
        <v>876020</v>
      </c>
      <c r="J65" s="91">
        <f>+'PROGRAMA 01'!J65+'PROGRAMA 02 '!J66+'PROGRAMA 03 CON PROYEC.'!J66+'PROGRAMA 04'!J65</f>
        <v>523980</v>
      </c>
      <c r="K65" s="91">
        <f>+'PROGRAMA 01'!K65+'PROGRAMA 02 '!K66+'PROGRAMA 03 CON PROYEC.'!K66+'PROGRAMA 04'!K65</f>
        <v>1700000</v>
      </c>
      <c r="L65" s="85">
        <f t="shared" si="17"/>
        <v>16.90258064516129</v>
      </c>
    </row>
    <row r="66" spans="1:12" x14ac:dyDescent="0.2">
      <c r="A66" s="9" t="s">
        <v>66</v>
      </c>
      <c r="B66" s="16" t="s">
        <v>314</v>
      </c>
      <c r="C66" s="91">
        <f>+'PROGRAMA 01'!C66+'PROGRAMA 02 '!C67+'PROGRAMA 03 CON PROYEC.'!C67+'PROGRAMA 04'!C66</f>
        <v>62872730</v>
      </c>
      <c r="D66" s="91">
        <f>+'PROGRAMA 01'!D66+'PROGRAMA 02 '!D67+'PROGRAMA 03 CON PROYEC.'!D67+'PROGRAMA 04'!D66</f>
        <v>0</v>
      </c>
      <c r="E66" s="91">
        <f>+'PROGRAMA 01'!E66+'PROGRAMA 02 '!E67+'PROGRAMA 03 CON PROYEC.'!E67+'PROGRAMA 04'!E66</f>
        <v>-2544000</v>
      </c>
      <c r="F66" s="91">
        <f>+'PROGRAMA 01'!F66+'PROGRAMA 02 '!F67+'PROGRAMA 03 CON PROYEC.'!F67+'PROGRAMA 04'!F66</f>
        <v>60328730</v>
      </c>
      <c r="G66" s="91">
        <f>+'PROGRAMA 01'!G66+'PROGRAMA 02 '!G67+'PROGRAMA 03 CON PROYEC.'!G67+'PROGRAMA 04'!G66</f>
        <v>14071241.49</v>
      </c>
      <c r="H66" s="91">
        <f>+'PROGRAMA 01'!H66+'PROGRAMA 02 '!H67+'PROGRAMA 03 CON PROYEC.'!H67+'PROGRAMA 04'!H66</f>
        <v>16265659.779999999</v>
      </c>
      <c r="I66" s="91">
        <f>+'PROGRAMA 01'!I66+'PROGRAMA 02 '!I67+'PROGRAMA 03 CON PROYEC.'!I67+'PROGRAMA 04'!I66</f>
        <v>13703976.529999999</v>
      </c>
      <c r="J66" s="91">
        <f>+'PROGRAMA 01'!J66+'PROGRAMA 02 '!J67+'PROGRAMA 03 CON PROYEC.'!J67+'PROGRAMA 04'!J66</f>
        <v>30336901.27</v>
      </c>
      <c r="K66" s="91">
        <f>+'PROGRAMA 01'!K66+'PROGRAMA 02 '!K67+'PROGRAMA 03 CON PROYEC.'!K67+'PROGRAMA 04'!K66</f>
        <v>16287852.200000001</v>
      </c>
      <c r="L66" s="85">
        <f t="shared" si="17"/>
        <v>50.285993539065053</v>
      </c>
    </row>
    <row r="67" spans="1:12" x14ac:dyDescent="0.2">
      <c r="A67" s="9" t="s">
        <v>67</v>
      </c>
      <c r="B67" s="16" t="s">
        <v>68</v>
      </c>
      <c r="C67" s="91">
        <f>+'PROGRAMA 01'!C67+'PROGRAMA 02 '!C68+'PROGRAMA 03 CON PROYEC.'!C68+'PROGRAMA 04'!C67</f>
        <v>300000</v>
      </c>
      <c r="D67" s="91">
        <f>+'PROGRAMA 01'!D67+'PROGRAMA 02 '!D68+'PROGRAMA 03 CON PROYEC.'!D68+'PROGRAMA 04'!D67</f>
        <v>0</v>
      </c>
      <c r="E67" s="91">
        <f>+'PROGRAMA 01'!E67+'PROGRAMA 02 '!E68+'PROGRAMA 03 CON PROYEC.'!E68+'PROGRAMA 04'!E67</f>
        <v>0</v>
      </c>
      <c r="F67" s="91">
        <f>+'PROGRAMA 01'!F67+'PROGRAMA 02 '!F68+'PROGRAMA 03 CON PROYEC.'!F68+'PROGRAMA 04'!F67</f>
        <v>300000</v>
      </c>
      <c r="G67" s="91">
        <f>+'PROGRAMA 01'!G67+'PROGRAMA 02 '!G68+'PROGRAMA 03 CON PROYEC.'!G68+'PROGRAMA 04'!G67</f>
        <v>27200</v>
      </c>
      <c r="H67" s="91">
        <f>+'PROGRAMA 01'!H67+'PROGRAMA 02 '!H68+'PROGRAMA 03 CON PROYEC.'!H68+'PROGRAMA 04'!H67</f>
        <v>27200</v>
      </c>
      <c r="I67" s="91">
        <f>+'PROGRAMA 01'!I67+'PROGRAMA 02 '!I68+'PROGRAMA 03 CON PROYEC.'!I68+'PROGRAMA 04'!I67</f>
        <v>120600</v>
      </c>
      <c r="J67" s="91">
        <f>+'PROGRAMA 01'!J67+'PROGRAMA 02 '!J68+'PROGRAMA 03 CON PROYEC.'!J68+'PROGRAMA 04'!J67</f>
        <v>54400</v>
      </c>
      <c r="K67" s="91">
        <f>+'PROGRAMA 01'!K67+'PROGRAMA 02 '!K68+'PROGRAMA 03 CON PROYEC.'!K68+'PROGRAMA 04'!K67</f>
        <v>125000</v>
      </c>
      <c r="L67" s="85">
        <f t="shared" si="17"/>
        <v>18.133333333333333</v>
      </c>
    </row>
    <row r="68" spans="1:12" ht="8.25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outlineLevel="1" x14ac:dyDescent="0.2">
      <c r="A69" s="8" t="s">
        <v>69</v>
      </c>
      <c r="B69" s="18" t="s">
        <v>70</v>
      </c>
      <c r="C69" s="92">
        <f t="shared" ref="C69:K69" si="18">+C71+C72+C73+C74+C75+C76+C77</f>
        <v>75230200</v>
      </c>
      <c r="D69" s="92">
        <f t="shared" si="18"/>
        <v>0</v>
      </c>
      <c r="E69" s="92">
        <f t="shared" si="18"/>
        <v>850000</v>
      </c>
      <c r="F69" s="92">
        <f t="shared" si="18"/>
        <v>76080200</v>
      </c>
      <c r="G69" s="92">
        <f t="shared" si="18"/>
        <v>7775334.6500000004</v>
      </c>
      <c r="H69" s="92">
        <f t="shared" si="18"/>
        <v>1637620.45</v>
      </c>
      <c r="I69" s="92">
        <f t="shared" si="18"/>
        <v>44175190</v>
      </c>
      <c r="J69" s="92">
        <f t="shared" si="18"/>
        <v>9412955.0999999996</v>
      </c>
      <c r="K69" s="92">
        <f t="shared" si="18"/>
        <v>22492054.900000002</v>
      </c>
      <c r="L69" s="84">
        <f>+(J69/F69)*100</f>
        <v>12.372411087247404</v>
      </c>
    </row>
    <row r="70" spans="1:12" ht="8.25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x14ac:dyDescent="0.2">
      <c r="A71" s="9" t="s">
        <v>71</v>
      </c>
      <c r="B71" s="16" t="s">
        <v>315</v>
      </c>
      <c r="C71" s="91">
        <f>+'PROGRAMA 01'!C71+'PROGRAMA 02 '!C72+'PROGRAMA 03 CON PROYEC.'!C72+'PROGRAMA 04'!C71</f>
        <v>2000000</v>
      </c>
      <c r="D71" s="91">
        <f>+'PROGRAMA 01'!D71+'PROGRAMA 02 '!D72+'PROGRAMA 03 CON PROYEC.'!D72+'PROGRAMA 04'!D71</f>
        <v>2000000</v>
      </c>
      <c r="E71" s="91">
        <f>+'PROGRAMA 01'!E71+'PROGRAMA 02 '!E72+'PROGRAMA 03 CON PROYEC.'!E72+'PROGRAMA 04'!E71</f>
        <v>0</v>
      </c>
      <c r="F71" s="91">
        <f>+'PROGRAMA 01'!F71+'PROGRAMA 02 '!F72+'PROGRAMA 03 CON PROYEC.'!F72+'PROGRAMA 04'!F71</f>
        <v>4000000</v>
      </c>
      <c r="G71" s="91">
        <f>+'PROGRAMA 01'!G71+'PROGRAMA 02 '!G72+'PROGRAMA 03 CON PROYEC.'!G72+'PROGRAMA 04'!G71</f>
        <v>64650</v>
      </c>
      <c r="H71" s="91">
        <f>+'PROGRAMA 01'!H71+'PROGRAMA 02 '!H72+'PROGRAMA 03 CON PROYEC.'!H72+'PROGRAMA 04'!H71</f>
        <v>289860</v>
      </c>
      <c r="I71" s="91">
        <f>+'PROGRAMA 01'!I71+'PROGRAMA 02 '!I72+'PROGRAMA 03 CON PROYEC.'!I72+'PROGRAMA 04'!I71</f>
        <v>3645490</v>
      </c>
      <c r="J71" s="91">
        <f>+'PROGRAMA 01'!J71+'PROGRAMA 02 '!J72+'PROGRAMA 03 CON PROYEC.'!J72+'PROGRAMA 04'!J71</f>
        <v>354510</v>
      </c>
      <c r="K71" s="91">
        <f>+'PROGRAMA 01'!K71+'PROGRAMA 02 '!K72+'PROGRAMA 03 CON PROYEC.'!K72+'PROGRAMA 04'!K71</f>
        <v>0</v>
      </c>
      <c r="L71" s="85">
        <f t="shared" ref="L71:L77" si="19">+(J71/F71)*100</f>
        <v>8.8627500000000001</v>
      </c>
    </row>
    <row r="72" spans="1:12" hidden="1" x14ac:dyDescent="0.2">
      <c r="A72" s="9" t="s">
        <v>72</v>
      </c>
      <c r="B72" s="16" t="s">
        <v>316</v>
      </c>
      <c r="C72" s="91">
        <f>+'PROGRAMA 01'!C72+'PROGRAMA 02 '!C73+'PROGRAMA 03 CON PROYEC.'!C73+'PROGRAMA 04'!C72</f>
        <v>0</v>
      </c>
      <c r="D72" s="91">
        <f>+'PROGRAMA 01'!D72+'PROGRAMA 02 '!D73+'PROGRAMA 03 CON PROYEC.'!D73+'PROGRAMA 04'!D72</f>
        <v>0</v>
      </c>
      <c r="E72" s="91">
        <f>+'PROGRAMA 01'!E72+'PROGRAMA 02 '!E73+'PROGRAMA 03 CON PROYEC.'!E73+'PROGRAMA 04'!E72</f>
        <v>0</v>
      </c>
      <c r="F72" s="91">
        <f>+'PROGRAMA 01'!F72+'PROGRAMA 02 '!F73+'PROGRAMA 03 CON PROYEC.'!F73+'PROGRAMA 04'!F72</f>
        <v>0</v>
      </c>
      <c r="G72" s="91">
        <f>+'PROGRAMA 01'!G72+'PROGRAMA 02 '!G73+'PROGRAMA 03 CON PROYEC.'!G73+'PROGRAMA 04'!G72</f>
        <v>0</v>
      </c>
      <c r="H72" s="91">
        <f>+'PROGRAMA 01'!H72+'PROGRAMA 02 '!H73+'PROGRAMA 03 CON PROYEC.'!H73+'PROGRAMA 04'!H72</f>
        <v>0</v>
      </c>
      <c r="I72" s="91">
        <f>+'PROGRAMA 01'!I72+'PROGRAMA 02 '!I73+'PROGRAMA 03 CON PROYEC.'!I73+'PROGRAMA 04'!I72</f>
        <v>0</v>
      </c>
      <c r="J72" s="91">
        <f>+'PROGRAMA 01'!J72+'PROGRAMA 02 '!J73+'PROGRAMA 03 CON PROYEC.'!J73+'PROGRAMA 04'!J72</f>
        <v>0</v>
      </c>
      <c r="K72" s="91">
        <f>+'PROGRAMA 01'!K72+'PROGRAMA 02 '!K73+'PROGRAMA 03 CON PROYEC.'!K73+'PROGRAMA 04'!K72</f>
        <v>0</v>
      </c>
      <c r="L72" s="85" t="e">
        <f t="shared" si="19"/>
        <v>#DIV/0!</v>
      </c>
    </row>
    <row r="73" spans="1:12" x14ac:dyDescent="0.2">
      <c r="A73" s="9" t="s">
        <v>73</v>
      </c>
      <c r="B73" s="16" t="s">
        <v>317</v>
      </c>
      <c r="C73" s="91">
        <f>+'PROGRAMA 01'!C73+'PROGRAMA 02 '!C74+'PROGRAMA 03 CON PROYEC.'!C74+'PROGRAMA 04'!C73</f>
        <v>32630000</v>
      </c>
      <c r="D73" s="91">
        <f>+'PROGRAMA 01'!D73+'PROGRAMA 02 '!D74+'PROGRAMA 03 CON PROYEC.'!D74+'PROGRAMA 04'!D73</f>
        <v>-2000000</v>
      </c>
      <c r="E73" s="91">
        <f>+'PROGRAMA 01'!E73+'PROGRAMA 02 '!E74+'PROGRAMA 03 CON PROYEC.'!E74+'PROGRAMA 04'!E73</f>
        <v>350000</v>
      </c>
      <c r="F73" s="91">
        <f>+'PROGRAMA 01'!F73+'PROGRAMA 02 '!F74+'PROGRAMA 03 CON PROYEC.'!F74+'PROGRAMA 04'!F73</f>
        <v>30980000</v>
      </c>
      <c r="G73" s="91">
        <f>+'PROGRAMA 01'!G73+'PROGRAMA 02 '!G74+'PROGRAMA 03 CON PROYEC.'!G74+'PROGRAMA 04'!G73</f>
        <v>3303486.76</v>
      </c>
      <c r="H73" s="91">
        <f>+'PROGRAMA 01'!H73+'PROGRAMA 02 '!H74+'PROGRAMA 03 CON PROYEC.'!H74+'PROGRAMA 04'!H73</f>
        <v>243807.48</v>
      </c>
      <c r="I73" s="91">
        <f>+'PROGRAMA 01'!I73+'PROGRAMA 02 '!I74+'PROGRAMA 03 CON PROYEC.'!I74+'PROGRAMA 04'!I73</f>
        <v>10529500</v>
      </c>
      <c r="J73" s="91">
        <f>+'PROGRAMA 01'!J73+'PROGRAMA 02 '!J74+'PROGRAMA 03 CON PROYEC.'!J74+'PROGRAMA 04'!J73</f>
        <v>3547294.2399999998</v>
      </c>
      <c r="K73" s="91">
        <f>+'PROGRAMA 01'!K73+'PROGRAMA 02 '!K74+'PROGRAMA 03 CON PROYEC.'!K74+'PROGRAMA 04'!K73</f>
        <v>16903205.760000002</v>
      </c>
      <c r="L73" s="85">
        <f t="shared" si="19"/>
        <v>11.450271917366042</v>
      </c>
    </row>
    <row r="74" spans="1:12" x14ac:dyDescent="0.2">
      <c r="A74" s="9" t="s">
        <v>74</v>
      </c>
      <c r="B74" s="16" t="s">
        <v>318</v>
      </c>
      <c r="C74" s="91">
        <f>+'PROGRAMA 01'!C74+'PROGRAMA 02 '!C75+'PROGRAMA 03 CON PROYEC.'!C75+'PROGRAMA 04'!C74</f>
        <v>3050000</v>
      </c>
      <c r="D74" s="91">
        <f>+'PROGRAMA 01'!D74+'PROGRAMA 02 '!D75+'PROGRAMA 03 CON PROYEC.'!D75+'PROGRAMA 04'!D74</f>
        <v>0</v>
      </c>
      <c r="E74" s="91">
        <f>+'PROGRAMA 01'!E74+'PROGRAMA 02 '!E75+'PROGRAMA 03 CON PROYEC.'!E75+'PROGRAMA 04'!E74</f>
        <v>500000</v>
      </c>
      <c r="F74" s="91">
        <f>+'PROGRAMA 01'!F74+'PROGRAMA 02 '!F75+'PROGRAMA 03 CON PROYEC.'!F75+'PROGRAMA 04'!F74</f>
        <v>3550000</v>
      </c>
      <c r="G74" s="91">
        <f>+'PROGRAMA 01'!G74+'PROGRAMA 02 '!G75+'PROGRAMA 03 CON PROYEC.'!G75+'PROGRAMA 04'!G74</f>
        <v>87000</v>
      </c>
      <c r="H74" s="91">
        <f>+'PROGRAMA 01'!H74+'PROGRAMA 02 '!H75+'PROGRAMA 03 CON PROYEC.'!H75+'PROGRAMA 04'!H74</f>
        <v>69701.5</v>
      </c>
      <c r="I74" s="91">
        <f>+'PROGRAMA 01'!I74+'PROGRAMA 02 '!I75+'PROGRAMA 03 CON PROYEC.'!I75+'PROGRAMA 04'!I74</f>
        <v>0</v>
      </c>
      <c r="J74" s="91">
        <f>+'PROGRAMA 01'!J74+'PROGRAMA 02 '!J75+'PROGRAMA 03 CON PROYEC.'!J75+'PROGRAMA 04'!J74</f>
        <v>156701.5</v>
      </c>
      <c r="K74" s="91">
        <f>+'PROGRAMA 01'!K74+'PROGRAMA 02 '!K75+'PROGRAMA 03 CON PROYEC.'!K75+'PROGRAMA 04'!K74</f>
        <v>3393298.5</v>
      </c>
      <c r="L74" s="85">
        <f t="shared" si="19"/>
        <v>4.4141267605633807</v>
      </c>
    </row>
    <row r="75" spans="1:12" hidden="1" x14ac:dyDescent="0.2">
      <c r="A75" s="9" t="s">
        <v>75</v>
      </c>
      <c r="B75" s="16" t="s">
        <v>76</v>
      </c>
      <c r="C75" s="91">
        <f>+'PROGRAMA 01'!C75+'PROGRAMA 02 '!C76+'PROGRAMA 03 CON PROYEC.'!C76+'PROGRAMA 04'!C75</f>
        <v>0</v>
      </c>
      <c r="D75" s="91">
        <f>+'PROGRAMA 01'!D75+'PROGRAMA 02 '!D76+'PROGRAMA 03 CON PROYEC.'!D76+'PROGRAMA 04'!D75</f>
        <v>0</v>
      </c>
      <c r="E75" s="91">
        <f>+'PROGRAMA 01'!E75+'PROGRAMA 02 '!E76+'PROGRAMA 03 CON PROYEC.'!E76+'PROGRAMA 04'!E75</f>
        <v>0</v>
      </c>
      <c r="F75" s="91">
        <f>+'PROGRAMA 01'!F75+'PROGRAMA 02 '!F76+'PROGRAMA 03 CON PROYEC.'!F76+'PROGRAMA 04'!F75</f>
        <v>0</v>
      </c>
      <c r="G75" s="91">
        <f>+'PROGRAMA 01'!G75+'PROGRAMA 02 '!G76+'PROGRAMA 03 CON PROYEC.'!G76+'PROGRAMA 04'!G75</f>
        <v>0</v>
      </c>
      <c r="H75" s="91">
        <f>+'PROGRAMA 01'!H75+'PROGRAMA 02 '!H76+'PROGRAMA 03 CON PROYEC.'!H76+'PROGRAMA 04'!H75</f>
        <v>0</v>
      </c>
      <c r="I75" s="91">
        <f>+'PROGRAMA 01'!I75+'PROGRAMA 02 '!I76+'PROGRAMA 03 CON PROYEC.'!I76+'PROGRAMA 04'!I75</f>
        <v>0</v>
      </c>
      <c r="J75" s="91">
        <f>+'PROGRAMA 01'!J75+'PROGRAMA 02 '!J76+'PROGRAMA 03 CON PROYEC.'!J76+'PROGRAMA 04'!J75</f>
        <v>0</v>
      </c>
      <c r="K75" s="91">
        <f>+'PROGRAMA 01'!K75+'PROGRAMA 02 '!K76+'PROGRAMA 03 CON PROYEC.'!K76+'PROGRAMA 04'!K75</f>
        <v>0</v>
      </c>
      <c r="L75" s="85" t="e">
        <f t="shared" si="19"/>
        <v>#DIV/0!</v>
      </c>
    </row>
    <row r="76" spans="1:12" x14ac:dyDescent="0.2">
      <c r="A76" s="9" t="s">
        <v>77</v>
      </c>
      <c r="B76" s="16" t="s">
        <v>319</v>
      </c>
      <c r="C76" s="91">
        <f>+'PROGRAMA 01'!C76+'PROGRAMA 02 '!C77+'PROGRAMA 03 CON PROYEC.'!C77+'PROGRAMA 04'!C76</f>
        <v>6550000</v>
      </c>
      <c r="D76" s="91">
        <f>+'PROGRAMA 01'!D76+'PROGRAMA 02 '!D77+'PROGRAMA 03 CON PROYEC.'!D77+'PROGRAMA 04'!D76</f>
        <v>0</v>
      </c>
      <c r="E76" s="91">
        <f>+'PROGRAMA 01'!E76+'PROGRAMA 02 '!E77+'PROGRAMA 03 CON PROYEC.'!E77+'PROGRAMA 04'!E76</f>
        <v>0</v>
      </c>
      <c r="F76" s="91">
        <f>+'PROGRAMA 01'!F76+'PROGRAMA 02 '!F77+'PROGRAMA 03 CON PROYEC.'!F77+'PROGRAMA 04'!F76</f>
        <v>6550000</v>
      </c>
      <c r="G76" s="91">
        <f>+'PROGRAMA 01'!G76+'PROGRAMA 02 '!G77+'PROGRAMA 03 CON PROYEC.'!G77+'PROGRAMA 04'!G76</f>
        <v>3320197.89</v>
      </c>
      <c r="H76" s="91">
        <f>+'PROGRAMA 01'!H76+'PROGRAMA 02 '!H77+'PROGRAMA 03 CON PROYEC.'!H77+'PROGRAMA 04'!H76</f>
        <v>1034251.47</v>
      </c>
      <c r="I76" s="91">
        <f>+'PROGRAMA 01'!I76+'PROGRAMA 02 '!I77+'PROGRAMA 03 CON PROYEC.'!I77+'PROGRAMA 04'!I76</f>
        <v>0</v>
      </c>
      <c r="J76" s="91">
        <f>+'PROGRAMA 01'!J76+'PROGRAMA 02 '!J77+'PROGRAMA 03 CON PROYEC.'!J77+'PROGRAMA 04'!J76</f>
        <v>4354449.3600000003</v>
      </c>
      <c r="K76" s="91">
        <f>+'PROGRAMA 01'!K76+'PROGRAMA 02 '!K77+'PROGRAMA 03 CON PROYEC.'!K77+'PROGRAMA 04'!K76</f>
        <v>2195550.6399999997</v>
      </c>
      <c r="L76" s="85">
        <f t="shared" si="19"/>
        <v>66.480142900763354</v>
      </c>
    </row>
    <row r="77" spans="1:12" x14ac:dyDescent="0.2">
      <c r="A77" s="9" t="s">
        <v>239</v>
      </c>
      <c r="B77" s="16" t="s">
        <v>320</v>
      </c>
      <c r="C77" s="91">
        <f>+'PROGRAMA 01'!C77+'PROGRAMA 02 '!C78+'PROGRAMA 03 CON PROYEC.'!C78+'PROGRAMA 04'!C77</f>
        <v>31000200</v>
      </c>
      <c r="D77" s="91">
        <f>+'PROGRAMA 01'!D77+'PROGRAMA 02 '!D78+'PROGRAMA 03 CON PROYEC.'!D78+'PROGRAMA 04'!D77</f>
        <v>0</v>
      </c>
      <c r="E77" s="91">
        <f>+'PROGRAMA 01'!E77+'PROGRAMA 02 '!E78+'PROGRAMA 03 CON PROYEC.'!E78+'PROGRAMA 04'!E77</f>
        <v>0</v>
      </c>
      <c r="F77" s="91">
        <f>+'PROGRAMA 01'!F77+'PROGRAMA 02 '!F78+'PROGRAMA 03 CON PROYEC.'!F78+'PROGRAMA 04'!F77</f>
        <v>31000200</v>
      </c>
      <c r="G77" s="91">
        <f>+'PROGRAMA 01'!G77+'PROGRAMA 02 '!G78+'PROGRAMA 03 CON PROYEC.'!G78+'PROGRAMA 04'!G77</f>
        <v>1000000</v>
      </c>
      <c r="H77" s="91">
        <f>+'PROGRAMA 01'!H77+'PROGRAMA 02 '!H78+'PROGRAMA 03 CON PROYEC.'!H78+'PROGRAMA 04'!H77</f>
        <v>0</v>
      </c>
      <c r="I77" s="91">
        <f>+'PROGRAMA 01'!I77+'PROGRAMA 02 '!I78+'PROGRAMA 03 CON PROYEC.'!I78+'PROGRAMA 04'!I77</f>
        <v>30000200</v>
      </c>
      <c r="J77" s="91">
        <f>+'PROGRAMA 01'!J77+'PROGRAMA 02 '!J78+'PROGRAMA 03 CON PROYEC.'!J78+'PROGRAMA 04'!J77</f>
        <v>1000000</v>
      </c>
      <c r="K77" s="91">
        <f>+'PROGRAMA 01'!K77+'PROGRAMA 02 '!K78+'PROGRAMA 03 CON PROYEC.'!K78+'PROGRAMA 04'!K77</f>
        <v>0</v>
      </c>
      <c r="L77" s="85">
        <f t="shared" si="19"/>
        <v>3.2257856400926448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368605196</v>
      </c>
      <c r="D79" s="92">
        <f t="shared" ref="D79:K79" si="20">+D82+D83+D84+D85+D86+D81</f>
        <v>-11126350</v>
      </c>
      <c r="E79" s="92">
        <f t="shared" si="20"/>
        <v>71988880</v>
      </c>
      <c r="F79" s="92">
        <f t="shared" si="20"/>
        <v>429467726</v>
      </c>
      <c r="G79" s="92">
        <f t="shared" si="20"/>
        <v>62866821.530000001</v>
      </c>
      <c r="H79" s="92">
        <f t="shared" si="20"/>
        <v>81047132.270000011</v>
      </c>
      <c r="I79" s="92">
        <f t="shared" si="20"/>
        <v>144594080.21000001</v>
      </c>
      <c r="J79" s="92">
        <f t="shared" si="20"/>
        <v>143913953.80000001</v>
      </c>
      <c r="K79" s="92">
        <f t="shared" si="20"/>
        <v>140959691.99000001</v>
      </c>
      <c r="L79" s="84">
        <f>+(J79/F79)*100</f>
        <v>33.509841389105922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f>+'PROGRAMA 01'!C81+'PROGRAMA 02 '!C82+'PROGRAMA 03 CON PROYEC.'!C82+'PROGRAMA 04'!C81</f>
        <v>3000000</v>
      </c>
      <c r="D81" s="91">
        <f>+'PROGRAMA 01'!D81+'PROGRAMA 02 '!D82+'PROGRAMA 03 CON PROYEC.'!D82+'PROGRAMA 04'!D81</f>
        <v>0</v>
      </c>
      <c r="E81" s="91">
        <f>+'PROGRAMA 01'!E81+'PROGRAMA 02 '!E82+'PROGRAMA 03 CON PROYEC.'!E82+'PROGRAMA 04'!E81</f>
        <v>0</v>
      </c>
      <c r="F81" s="91">
        <f>+'PROGRAMA 01'!F81+'PROGRAMA 02 '!F82+'PROGRAMA 03 CON PROYEC.'!F82+'PROGRAMA 04'!F81</f>
        <v>3000000</v>
      </c>
      <c r="G81" s="91">
        <f>+'PROGRAMA 01'!G81+'PROGRAMA 02 '!G82+'PROGRAMA 03 CON PROYEC.'!G82+'PROGRAMA 04'!G81</f>
        <v>0</v>
      </c>
      <c r="H81" s="91">
        <f>+'PROGRAMA 01'!H81+'PROGRAMA 02 '!H82+'PROGRAMA 03 CON PROYEC.'!H82+'PROGRAMA 04'!H81</f>
        <v>0</v>
      </c>
      <c r="I81" s="91">
        <f>+'PROGRAMA 01'!I81+'PROGRAMA 02 '!I82+'PROGRAMA 03 CON PROYEC.'!I82+'PROGRAMA 04'!I81</f>
        <v>3000000</v>
      </c>
      <c r="J81" s="91">
        <f>+'PROGRAMA 01'!J81+'PROGRAMA 02 '!J82+'PROGRAMA 03 CON PROYEC.'!J82+'PROGRAMA 04'!J81</f>
        <v>0</v>
      </c>
      <c r="K81" s="91">
        <f>+'PROGRAMA 01'!K81+'PROGRAMA 02 '!K82+'PROGRAMA 03 CON PROYEC.'!K82+'PROGRAMA 04'!K81</f>
        <v>0</v>
      </c>
      <c r="L81" s="85">
        <f t="shared" ref="L81:L86" si="21">+(J81/F81)*100</f>
        <v>0</v>
      </c>
    </row>
    <row r="82" spans="1:12" hidden="1" x14ac:dyDescent="0.2">
      <c r="A82" s="12" t="s">
        <v>80</v>
      </c>
      <c r="B82" s="16" t="s">
        <v>81</v>
      </c>
      <c r="C82" s="91">
        <f>+'PROGRAMA 01'!C82+'PROGRAMA 02 '!C83+'PROGRAMA 03 CON PROYEC.'!C83+'PROGRAMA 04'!C82</f>
        <v>6000000</v>
      </c>
      <c r="D82" s="91">
        <f>+'PROGRAMA 01'!D82+'PROGRAMA 02 '!D83+'PROGRAMA 03 CON PROYEC.'!D83+'PROGRAMA 04'!D82</f>
        <v>0</v>
      </c>
      <c r="E82" s="91">
        <f>+'PROGRAMA 01'!E82+'PROGRAMA 02 '!E83+'PROGRAMA 03 CON PROYEC.'!E83+'PROGRAMA 04'!E82</f>
        <v>-6000000</v>
      </c>
      <c r="F82" s="91">
        <f>+'PROGRAMA 01'!F82+'PROGRAMA 02 '!F83+'PROGRAMA 03 CON PROYEC.'!F83+'PROGRAMA 04'!F82</f>
        <v>0</v>
      </c>
      <c r="G82" s="91">
        <f>+'PROGRAMA 01'!G82+'PROGRAMA 02 '!G83+'PROGRAMA 03 CON PROYEC.'!G83+'PROGRAMA 04'!G82</f>
        <v>0</v>
      </c>
      <c r="H82" s="91">
        <f>+'PROGRAMA 01'!H82+'PROGRAMA 02 '!H83+'PROGRAMA 03 CON PROYEC.'!H83+'PROGRAMA 04'!H82</f>
        <v>0</v>
      </c>
      <c r="I82" s="91">
        <f>+'PROGRAMA 01'!I82+'PROGRAMA 02 '!I83+'PROGRAMA 03 CON PROYEC.'!I83+'PROGRAMA 04'!I82</f>
        <v>0</v>
      </c>
      <c r="J82" s="91">
        <f>+'PROGRAMA 01'!J82+'PROGRAMA 02 '!J83+'PROGRAMA 03 CON PROYEC.'!J83+'PROGRAMA 04'!J82</f>
        <v>0</v>
      </c>
      <c r="K82" s="91">
        <f>+'PROGRAMA 01'!K82+'PROGRAMA 02 '!K83+'PROGRAMA 03 CON PROYEC.'!K83+'PROGRAMA 04'!K82</f>
        <v>0</v>
      </c>
      <c r="L82" s="85">
        <v>0</v>
      </c>
    </row>
    <row r="83" spans="1:12" x14ac:dyDescent="0.2">
      <c r="A83" s="12" t="s">
        <v>82</v>
      </c>
      <c r="B83" s="16" t="s">
        <v>83</v>
      </c>
      <c r="C83" s="91">
        <f>+'PROGRAMA 01'!C83+'PROGRAMA 02 '!C84+'PROGRAMA 03 CON PROYEC.'!C84+'PROGRAMA 04'!C83</f>
        <v>17700000</v>
      </c>
      <c r="D83" s="91">
        <f>+'PROGRAMA 01'!D83+'PROGRAMA 02 '!D84+'PROGRAMA 03 CON PROYEC.'!D84+'PROGRAMA 04'!D83</f>
        <v>0</v>
      </c>
      <c r="E83" s="91">
        <f>+'PROGRAMA 01'!E83+'PROGRAMA 02 '!E84+'PROGRAMA 03 CON PROYEC.'!E84+'PROGRAMA 04'!E83</f>
        <v>3600000</v>
      </c>
      <c r="F83" s="91">
        <f>+'PROGRAMA 01'!F83+'PROGRAMA 02 '!F84+'PROGRAMA 03 CON PROYEC.'!F84+'PROGRAMA 04'!F83</f>
        <v>21300000</v>
      </c>
      <c r="G83" s="91">
        <f>+'PROGRAMA 01'!G83+'PROGRAMA 02 '!G84+'PROGRAMA 03 CON PROYEC.'!G84+'PROGRAMA 04'!G83</f>
        <v>3600000</v>
      </c>
      <c r="H83" s="91">
        <f>+'PROGRAMA 01'!H83+'PROGRAMA 02 '!H84+'PROGRAMA 03 CON PROYEC.'!H84+'PROGRAMA 04'!H83</f>
        <v>1790000</v>
      </c>
      <c r="I83" s="91">
        <f>+'PROGRAMA 01'!I83+'PROGRAMA 02 '!I84+'PROGRAMA 03 CON PROYEC.'!I84+'PROGRAMA 04'!I83</f>
        <v>4500000</v>
      </c>
      <c r="J83" s="91">
        <f>+'PROGRAMA 01'!J83+'PROGRAMA 02 '!J84+'PROGRAMA 03 CON PROYEC.'!J84+'PROGRAMA 04'!J83</f>
        <v>5390000</v>
      </c>
      <c r="K83" s="91">
        <f>+'PROGRAMA 01'!K83+'PROGRAMA 02 '!K84+'PROGRAMA 03 CON PROYEC.'!K84+'PROGRAMA 04'!K83</f>
        <v>11410000</v>
      </c>
      <c r="L83" s="85">
        <f t="shared" si="21"/>
        <v>25.305164319248824</v>
      </c>
    </row>
    <row r="84" spans="1:12" hidden="1" x14ac:dyDescent="0.2">
      <c r="A84" s="12" t="s">
        <v>84</v>
      </c>
      <c r="B84" s="16" t="s">
        <v>85</v>
      </c>
      <c r="C84" s="91">
        <f>+'PROGRAMA 01'!C84+'PROGRAMA 02 '!C85+'PROGRAMA 03 CON PROYEC.'!C85+'PROGRAMA 04'!C84</f>
        <v>0</v>
      </c>
      <c r="D84" s="91">
        <f>+'PROGRAMA 01'!D84+'PROGRAMA 02 '!D85+'PROGRAMA 03 CON PROYEC.'!D85+'PROGRAMA 04'!D84</f>
        <v>1700000</v>
      </c>
      <c r="E84" s="91">
        <f>+'PROGRAMA 01'!E84+'PROGRAMA 02 '!E85+'PROGRAMA 03 CON PROYEC.'!E85+'PROGRAMA 04'!E84</f>
        <v>0</v>
      </c>
      <c r="F84" s="91">
        <f>+'PROGRAMA 01'!F84+'PROGRAMA 02 '!F85+'PROGRAMA 03 CON PROYEC.'!F85+'PROGRAMA 04'!F84</f>
        <v>1700000</v>
      </c>
      <c r="G84" s="91">
        <f>+'PROGRAMA 01'!G84+'PROGRAMA 02 '!G85+'PROGRAMA 03 CON PROYEC.'!G85+'PROGRAMA 04'!G84</f>
        <v>0</v>
      </c>
      <c r="H84" s="91">
        <f>+'PROGRAMA 01'!H84+'PROGRAMA 02 '!H85+'PROGRAMA 03 CON PROYEC.'!H85+'PROGRAMA 04'!H84</f>
        <v>0</v>
      </c>
      <c r="I84" s="91">
        <f>+'PROGRAMA 01'!I84+'PROGRAMA 02 '!I85+'PROGRAMA 03 CON PROYEC.'!I85+'PROGRAMA 04'!I84</f>
        <v>0</v>
      </c>
      <c r="J84" s="91">
        <f>+'PROGRAMA 01'!J84+'PROGRAMA 02 '!J85+'PROGRAMA 03 CON PROYEC.'!J85+'PROGRAMA 04'!J84</f>
        <v>0</v>
      </c>
      <c r="K84" s="91">
        <f>+'PROGRAMA 01'!K84+'PROGRAMA 02 '!K85+'PROGRAMA 03 CON PROYEC.'!K85+'PROGRAMA 04'!K84</f>
        <v>1700000</v>
      </c>
      <c r="L84" s="85">
        <f t="shared" si="21"/>
        <v>0</v>
      </c>
    </row>
    <row r="85" spans="1:12" x14ac:dyDescent="0.2">
      <c r="A85" s="12" t="s">
        <v>86</v>
      </c>
      <c r="B85" s="16" t="s">
        <v>87</v>
      </c>
      <c r="C85" s="91">
        <f>+'PROGRAMA 01'!C85+'PROGRAMA 02 '!C86+'PROGRAMA 03 CON PROYEC.'!C86+'PROGRAMA 04'!C85</f>
        <v>123005745</v>
      </c>
      <c r="D85" s="91">
        <f>+'PROGRAMA 01'!D85+'PROGRAMA 02 '!D86+'PROGRAMA 03 CON PROYEC.'!D86+'PROGRAMA 04'!D85</f>
        <v>-15776350</v>
      </c>
      <c r="E85" s="91">
        <f>+'PROGRAMA 01'!E85+'PROGRAMA 02 '!E86+'PROGRAMA 03 CON PROYEC.'!E86+'PROGRAMA 04'!E85</f>
        <v>16340110</v>
      </c>
      <c r="F85" s="91">
        <f>+'PROGRAMA 01'!F85+'PROGRAMA 02 '!F86+'PROGRAMA 03 CON PROYEC.'!F86+'PROGRAMA 04'!F85</f>
        <v>123569505</v>
      </c>
      <c r="G85" s="91">
        <f>+'PROGRAMA 01'!G85+'PROGRAMA 02 '!G86+'PROGRAMA 03 CON PROYEC.'!G86+'PROGRAMA 04'!G85</f>
        <v>21196031.800000001</v>
      </c>
      <c r="H85" s="91">
        <f>+'PROGRAMA 01'!H85+'PROGRAMA 02 '!H86+'PROGRAMA 03 CON PROYEC.'!H86+'PROGRAMA 04'!H85</f>
        <v>26387215.25</v>
      </c>
      <c r="I85" s="91">
        <f>+'PROGRAMA 01'!I85+'PROGRAMA 02 '!I86+'PROGRAMA 03 CON PROYEC.'!I86+'PROGRAMA 04'!I85</f>
        <v>51238141.950000003</v>
      </c>
      <c r="J85" s="91">
        <f>+'PROGRAMA 01'!J85+'PROGRAMA 02 '!J86+'PROGRAMA 03 CON PROYEC.'!J86+'PROGRAMA 04'!J85</f>
        <v>47583247.049999997</v>
      </c>
      <c r="K85" s="91">
        <f>+'PROGRAMA 01'!K85+'PROGRAMA 02 '!K86+'PROGRAMA 03 CON PROYEC.'!K86+'PROGRAMA 04'!K85</f>
        <v>24748116</v>
      </c>
      <c r="L85" s="85">
        <f t="shared" si="21"/>
        <v>38.507273335763543</v>
      </c>
    </row>
    <row r="86" spans="1:12" x14ac:dyDescent="0.2">
      <c r="A86" s="12" t="s">
        <v>88</v>
      </c>
      <c r="B86" s="16" t="s">
        <v>89</v>
      </c>
      <c r="C86" s="91">
        <f>+'PROGRAMA 01'!C86+'PROGRAMA 02 '!C87+'PROGRAMA 03 CON PROYEC.'!C87+'PROGRAMA 04'!C86</f>
        <v>218899451</v>
      </c>
      <c r="D86" s="91">
        <f>+'PROGRAMA 01'!D86+'PROGRAMA 02 '!D87+'PROGRAMA 03 CON PROYEC.'!D87+'PROGRAMA 04'!D86</f>
        <v>2950000</v>
      </c>
      <c r="E86" s="91">
        <f>+'PROGRAMA 01'!E86+'PROGRAMA 02 '!E87+'PROGRAMA 03 CON PROYEC.'!E87+'PROGRAMA 04'!E86</f>
        <v>58048770</v>
      </c>
      <c r="F86" s="91">
        <f>+'PROGRAMA 01'!F86+'PROGRAMA 02 '!F87+'PROGRAMA 03 CON PROYEC.'!F87+'PROGRAMA 04'!F86</f>
        <v>279898221</v>
      </c>
      <c r="G86" s="91">
        <f>+'PROGRAMA 01'!G86+'PROGRAMA 02 '!G87+'PROGRAMA 03 CON PROYEC.'!G87+'PROGRAMA 04'!G86</f>
        <v>38070789.729999997</v>
      </c>
      <c r="H86" s="91">
        <f>+'PROGRAMA 01'!H86+'PROGRAMA 02 '!H87+'PROGRAMA 03 CON PROYEC.'!H87+'PROGRAMA 04'!H86</f>
        <v>52869917.020000003</v>
      </c>
      <c r="I86" s="91">
        <f>+'PROGRAMA 01'!I86+'PROGRAMA 02 '!I87+'PROGRAMA 03 CON PROYEC.'!I87+'PROGRAMA 04'!I86</f>
        <v>85855938.260000005</v>
      </c>
      <c r="J86" s="91">
        <f>+'PROGRAMA 01'!J86+'PROGRAMA 02 '!J87+'PROGRAMA 03 CON PROYEC.'!J87+'PROGRAMA 04'!J86</f>
        <v>90940706.75</v>
      </c>
      <c r="K86" s="91">
        <f>+'PROGRAMA 01'!K86+'PROGRAMA 02 '!K87+'PROGRAMA 03 CON PROYEC.'!K87+'PROGRAMA 04'!K86</f>
        <v>103101575.98999999</v>
      </c>
      <c r="L86" s="85">
        <f t="shared" si="21"/>
        <v>32.490634068731723</v>
      </c>
    </row>
    <row r="87" spans="1:12" ht="8.25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outlineLevel="1" x14ac:dyDescent="0.2">
      <c r="A88" s="8" t="s">
        <v>90</v>
      </c>
      <c r="B88" s="18" t="s">
        <v>91</v>
      </c>
      <c r="C88" s="92">
        <f t="shared" ref="C88:K88" si="22">+C90+C91+C92+C93</f>
        <v>812376939</v>
      </c>
      <c r="D88" s="92">
        <f t="shared" si="22"/>
        <v>20000000</v>
      </c>
      <c r="E88" s="92">
        <f t="shared" si="22"/>
        <v>-102474299</v>
      </c>
      <c r="F88" s="92">
        <f t="shared" si="22"/>
        <v>729902640</v>
      </c>
      <c r="G88" s="92">
        <f t="shared" si="22"/>
        <v>178370183.36999997</v>
      </c>
      <c r="H88" s="92">
        <f t="shared" si="22"/>
        <v>83517998.219999999</v>
      </c>
      <c r="I88" s="92">
        <f t="shared" si="22"/>
        <v>1315371.42</v>
      </c>
      <c r="J88" s="92">
        <f t="shared" si="22"/>
        <v>261888181.59</v>
      </c>
      <c r="K88" s="92">
        <f t="shared" si="22"/>
        <v>466699086.99000001</v>
      </c>
      <c r="L88" s="84">
        <f>+(J88/F88)*100</f>
        <v>35.879878662995388</v>
      </c>
    </row>
    <row r="89" spans="1:12" ht="8.25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x14ac:dyDescent="0.2">
      <c r="A90" s="9" t="s">
        <v>92</v>
      </c>
      <c r="B90" s="16" t="s">
        <v>321</v>
      </c>
      <c r="C90" s="91">
        <f>+'PROGRAMA 01'!C90+'PROGRAMA 02 '!C91+'PROGRAMA 03 CON PROYEC.'!C91+'PROGRAMA 04'!C90</f>
        <v>9430000</v>
      </c>
      <c r="D90" s="91">
        <f>+'PROGRAMA 01'!D90+'PROGRAMA 02 '!D91+'PROGRAMA 03 CON PROYEC.'!D91+'PROGRAMA 04'!D90</f>
        <v>0</v>
      </c>
      <c r="E90" s="91">
        <f>+'PROGRAMA 01'!E90+'PROGRAMA 02 '!E91+'PROGRAMA 03 CON PROYEC.'!E91+'PROGRAMA 04'!E90</f>
        <v>350000</v>
      </c>
      <c r="F90" s="91">
        <f>+'PROGRAMA 01'!F90+'PROGRAMA 02 '!F91+'PROGRAMA 03 CON PROYEC.'!F91+'PROGRAMA 04'!F90</f>
        <v>9780000</v>
      </c>
      <c r="G90" s="91">
        <f>+'PROGRAMA 01'!G90+'PROGRAMA 02 '!G91+'PROGRAMA 03 CON PROYEC.'!G91+'PROGRAMA 04'!G90</f>
        <v>1534459</v>
      </c>
      <c r="H90" s="91">
        <f>+'PROGRAMA 01'!H90+'PROGRAMA 02 '!H91+'PROGRAMA 03 CON PROYEC.'!H91+'PROGRAMA 04'!H90</f>
        <v>1888630</v>
      </c>
      <c r="I90" s="91">
        <f>+'PROGRAMA 01'!I90+'PROGRAMA 02 '!I91+'PROGRAMA 03 CON PROYEC.'!I91+'PROGRAMA 04'!I90</f>
        <v>21920</v>
      </c>
      <c r="J90" s="91">
        <f>+'PROGRAMA 01'!J90+'PROGRAMA 02 '!J91+'PROGRAMA 03 CON PROYEC.'!J91+'PROGRAMA 04'!J90</f>
        <v>3423089</v>
      </c>
      <c r="K90" s="91">
        <f>+'PROGRAMA 01'!K90+'PROGRAMA 02 '!K91+'PROGRAMA 03 CON PROYEC.'!K91+'PROGRAMA 04'!K90</f>
        <v>6334991</v>
      </c>
      <c r="L90" s="85">
        <f t="shared" ref="L90:L93" si="23">+(J90/F90)*100</f>
        <v>35.000910020449901</v>
      </c>
    </row>
    <row r="91" spans="1:12" x14ac:dyDescent="0.2">
      <c r="A91" s="9" t="s">
        <v>93</v>
      </c>
      <c r="B91" s="16" t="s">
        <v>322</v>
      </c>
      <c r="C91" s="91">
        <f>+'PROGRAMA 01'!C91+'PROGRAMA 02 '!C92+'PROGRAMA 03 CON PROYEC.'!C92+'PROGRAMA 04'!C91</f>
        <v>775818939</v>
      </c>
      <c r="D91" s="91">
        <f>+'PROGRAMA 01'!D91+'PROGRAMA 02 '!D92+'PROGRAMA 03 CON PROYEC.'!D92+'PROGRAMA 04'!D91</f>
        <v>20000000</v>
      </c>
      <c r="E91" s="91">
        <f>+'PROGRAMA 01'!E91+'PROGRAMA 02 '!E92+'PROGRAMA 03 CON PROYEC.'!E92+'PROGRAMA 04'!E91</f>
        <v>-106504659</v>
      </c>
      <c r="F91" s="91">
        <f>+'PROGRAMA 01'!F91+'PROGRAMA 02 '!F92+'PROGRAMA 03 CON PROYEC.'!F92+'PROGRAMA 04'!F91</f>
        <v>689314280</v>
      </c>
      <c r="G91" s="91">
        <f>+'PROGRAMA 01'!G91+'PROGRAMA 02 '!G92+'PROGRAMA 03 CON PROYEC.'!G92+'PROGRAMA 04'!G91</f>
        <v>173474108.41</v>
      </c>
      <c r="H91" s="91">
        <f>+'PROGRAMA 01'!H91+'PROGRAMA 02 '!H92+'PROGRAMA 03 CON PROYEC.'!H92+'PROGRAMA 04'!H91</f>
        <v>78626333.090000004</v>
      </c>
      <c r="I91" s="91">
        <f>+'PROGRAMA 01'!I91+'PROGRAMA 02 '!I92+'PROGRAMA 03 CON PROYEC.'!I92+'PROGRAMA 04'!I91</f>
        <v>114500</v>
      </c>
      <c r="J91" s="91">
        <f>+'PROGRAMA 01'!J91+'PROGRAMA 02 '!J92+'PROGRAMA 03 CON PROYEC.'!J92+'PROGRAMA 04'!J91</f>
        <v>252100441.5</v>
      </c>
      <c r="K91" s="91">
        <f>+'PROGRAMA 01'!K91+'PROGRAMA 02 '!K92+'PROGRAMA 03 CON PROYEC.'!K92+'PROGRAMA 04'!K91</f>
        <v>437099338.5</v>
      </c>
      <c r="L91" s="85">
        <f t="shared" si="23"/>
        <v>36.572641654834136</v>
      </c>
    </row>
    <row r="92" spans="1:12" x14ac:dyDescent="0.2">
      <c r="A92" s="9" t="s">
        <v>94</v>
      </c>
      <c r="B92" s="16" t="s">
        <v>95</v>
      </c>
      <c r="C92" s="91">
        <f>+'PROGRAMA 01'!C92+'PROGRAMA 02 '!C93+'PROGRAMA 03 CON PROYEC.'!C93+'PROGRAMA 04'!C92</f>
        <v>9902000</v>
      </c>
      <c r="D92" s="91">
        <f>+'PROGRAMA 01'!D92+'PROGRAMA 02 '!D93+'PROGRAMA 03 CON PROYEC.'!D93+'PROGRAMA 04'!D92</f>
        <v>0</v>
      </c>
      <c r="E92" s="91">
        <f>+'PROGRAMA 01'!E92+'PROGRAMA 02 '!E93+'PROGRAMA 03 CON PROYEC.'!E93+'PROGRAMA 04'!E92</f>
        <v>231020</v>
      </c>
      <c r="F92" s="91">
        <f>+'PROGRAMA 01'!F92+'PROGRAMA 02 '!F93+'PROGRAMA 03 CON PROYEC.'!F93+'PROGRAMA 04'!F92</f>
        <v>10133020</v>
      </c>
      <c r="G92" s="91">
        <f>+'PROGRAMA 01'!G92+'PROGRAMA 02 '!G93+'PROGRAMA 03 CON PROYEC.'!G93+'PROGRAMA 04'!G92</f>
        <v>870739.39</v>
      </c>
      <c r="H92" s="91">
        <f>+'PROGRAMA 01'!H92+'PROGRAMA 02 '!H93+'PROGRAMA 03 CON PROYEC.'!H93+'PROGRAMA 04'!H92</f>
        <v>1875179.44</v>
      </c>
      <c r="I92" s="91">
        <f>+'PROGRAMA 01'!I92+'PROGRAMA 02 '!I93+'PROGRAMA 03 CON PROYEC.'!I93+'PROGRAMA 04'!I92</f>
        <v>1178951.42</v>
      </c>
      <c r="J92" s="91">
        <f>+'PROGRAMA 01'!J92+'PROGRAMA 02 '!J93+'PROGRAMA 03 CON PROYEC.'!J93+'PROGRAMA 04'!J92</f>
        <v>2745918.83</v>
      </c>
      <c r="K92" s="91">
        <f>+'PROGRAMA 01'!K92+'PROGRAMA 02 '!K93+'PROGRAMA 03 CON PROYEC.'!K93+'PROGRAMA 04'!K92</f>
        <v>6208149.75</v>
      </c>
      <c r="L92" s="85">
        <f t="shared" si="23"/>
        <v>27.098721111771219</v>
      </c>
    </row>
    <row r="93" spans="1:12" x14ac:dyDescent="0.2">
      <c r="A93" s="9" t="s">
        <v>96</v>
      </c>
      <c r="B93" s="16" t="s">
        <v>323</v>
      </c>
      <c r="C93" s="91">
        <f>+'PROGRAMA 01'!C93+'PROGRAMA 02 '!C94+'PROGRAMA 03 CON PROYEC.'!C94+'PROGRAMA 04'!C93</f>
        <v>17226000</v>
      </c>
      <c r="D93" s="91">
        <f>+'PROGRAMA 01'!D93+'PROGRAMA 02 '!D94+'PROGRAMA 03 CON PROYEC.'!D94+'PROGRAMA 04'!D93</f>
        <v>0</v>
      </c>
      <c r="E93" s="91">
        <f>+'PROGRAMA 01'!E93+'PROGRAMA 02 '!E94+'PROGRAMA 03 CON PROYEC.'!E94+'PROGRAMA 04'!E93</f>
        <v>3449340</v>
      </c>
      <c r="F93" s="91">
        <f>+'PROGRAMA 01'!F93+'PROGRAMA 02 '!F94+'PROGRAMA 03 CON PROYEC.'!F94+'PROGRAMA 04'!F93</f>
        <v>20675340</v>
      </c>
      <c r="G93" s="91">
        <f>+'PROGRAMA 01'!G93+'PROGRAMA 02 '!G94+'PROGRAMA 03 CON PROYEC.'!G94+'PROGRAMA 04'!G93</f>
        <v>2490876.5699999998</v>
      </c>
      <c r="H93" s="91">
        <f>+'PROGRAMA 01'!H93+'PROGRAMA 02 '!H94+'PROGRAMA 03 CON PROYEC.'!H94+'PROGRAMA 04'!H93</f>
        <v>1127855.69</v>
      </c>
      <c r="I93" s="91">
        <f>+'PROGRAMA 01'!I93+'PROGRAMA 02 '!I94+'PROGRAMA 03 CON PROYEC.'!I94+'PROGRAMA 04'!I93</f>
        <v>0</v>
      </c>
      <c r="J93" s="91">
        <f>+'PROGRAMA 01'!J93+'PROGRAMA 02 '!J94+'PROGRAMA 03 CON PROYEC.'!J94+'PROGRAMA 04'!J93</f>
        <v>3618732.26</v>
      </c>
      <c r="K93" s="91">
        <f>+'PROGRAMA 01'!K93+'PROGRAMA 02 '!K94+'PROGRAMA 03 CON PROYEC.'!K94+'PROGRAMA 04'!K93</f>
        <v>17056607.740000002</v>
      </c>
      <c r="L93" s="85">
        <f t="shared" si="23"/>
        <v>17.502649339744835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24">+C97</f>
        <v>77700000</v>
      </c>
      <c r="D95" s="92">
        <f t="shared" si="24"/>
        <v>0</v>
      </c>
      <c r="E95" s="92">
        <f t="shared" si="24"/>
        <v>200000</v>
      </c>
      <c r="F95" s="92">
        <f t="shared" si="24"/>
        <v>77900000</v>
      </c>
      <c r="G95" s="92">
        <f t="shared" si="24"/>
        <v>56896477.579999998</v>
      </c>
      <c r="H95" s="92">
        <f t="shared" si="24"/>
        <v>5451200.6099999994</v>
      </c>
      <c r="I95" s="92">
        <f t="shared" si="24"/>
        <v>0</v>
      </c>
      <c r="J95" s="92">
        <f t="shared" si="24"/>
        <v>62347678.189999998</v>
      </c>
      <c r="K95" s="92">
        <f t="shared" si="24"/>
        <v>15552321.810000002</v>
      </c>
      <c r="L95" s="84">
        <f>+(J95/F95)*100</f>
        <v>80.035530410783053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f>+'PROGRAMA 01'!C97+'PROGRAMA 02 '!C98+'PROGRAMA 03 CON PROYEC.'!C98+'PROGRAMA 04'!C97</f>
        <v>77700000</v>
      </c>
      <c r="D97" s="91">
        <f>+'PROGRAMA 01'!D97+'PROGRAMA 02 '!D98+'PROGRAMA 03 CON PROYEC.'!D98+'PROGRAMA 04'!D97</f>
        <v>0</v>
      </c>
      <c r="E97" s="91">
        <f>+'PROGRAMA 01'!E97+'PROGRAMA 02 '!E98+'PROGRAMA 03 CON PROYEC.'!E98+'PROGRAMA 04'!E97</f>
        <v>200000</v>
      </c>
      <c r="F97" s="91">
        <f>+'PROGRAMA 01'!F97+'PROGRAMA 02 '!F98+'PROGRAMA 03 CON PROYEC.'!F98+'PROGRAMA 04'!F97</f>
        <v>77900000</v>
      </c>
      <c r="G97" s="91">
        <f>+'PROGRAMA 01'!G97+'PROGRAMA 02 '!G98+'PROGRAMA 03 CON PROYEC.'!G98+'PROGRAMA 04'!G97</f>
        <v>56896477.579999998</v>
      </c>
      <c r="H97" s="91">
        <f>+'PROGRAMA 01'!H97+'PROGRAMA 02 '!H98+'PROGRAMA 03 CON PROYEC.'!H98+'PROGRAMA 04'!H97</f>
        <v>5451200.6099999994</v>
      </c>
      <c r="I97" s="91">
        <f>+'PROGRAMA 01'!I97+'PROGRAMA 02 '!I98+'PROGRAMA 03 CON PROYEC.'!I98+'PROGRAMA 04'!I97</f>
        <v>0</v>
      </c>
      <c r="J97" s="91">
        <f>+'PROGRAMA 01'!J97+'PROGRAMA 02 '!J98+'PROGRAMA 03 CON PROYEC.'!J98+'PROGRAMA 04'!J97</f>
        <v>62347678.189999998</v>
      </c>
      <c r="K97" s="91">
        <f>+'PROGRAMA 01'!K97+'PROGRAMA 02 '!K98+'PROGRAMA 03 CON PROYEC.'!K98+'PROGRAMA 04'!K97</f>
        <v>15552321.810000002</v>
      </c>
      <c r="L97" s="85">
        <f>+(J97/F97)*100</f>
        <v>80.035530410783053</v>
      </c>
    </row>
    <row r="98" spans="1:12" ht="8.25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outlineLevel="1" x14ac:dyDescent="0.2">
      <c r="A99" s="8" t="s">
        <v>101</v>
      </c>
      <c r="B99" s="18" t="s">
        <v>102</v>
      </c>
      <c r="C99" s="92">
        <f t="shared" ref="C99:K99" si="25">+C101+C102+C103</f>
        <v>146213617</v>
      </c>
      <c r="D99" s="92">
        <f t="shared" si="25"/>
        <v>0</v>
      </c>
      <c r="E99" s="92">
        <f t="shared" si="25"/>
        <v>-42110370</v>
      </c>
      <c r="F99" s="92">
        <f t="shared" si="25"/>
        <v>104103247</v>
      </c>
      <c r="G99" s="92">
        <f t="shared" si="25"/>
        <v>11477058.140000001</v>
      </c>
      <c r="H99" s="92">
        <f t="shared" si="25"/>
        <v>9780892</v>
      </c>
      <c r="I99" s="92">
        <f t="shared" si="25"/>
        <v>48083110</v>
      </c>
      <c r="J99" s="92">
        <f t="shared" si="25"/>
        <v>21257950.140000001</v>
      </c>
      <c r="K99" s="92">
        <f t="shared" si="25"/>
        <v>34762186.859999999</v>
      </c>
      <c r="L99" s="84">
        <f>+(J99/F99)*100</f>
        <v>20.420064457739727</v>
      </c>
    </row>
    <row r="100" spans="1:12" ht="8.25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x14ac:dyDescent="0.2">
      <c r="A101" s="9" t="s">
        <v>103</v>
      </c>
      <c r="B101" s="16" t="s">
        <v>104</v>
      </c>
      <c r="C101" s="91">
        <f>+'PROGRAMA 01'!C101+'PROGRAMA 02 '!C102+'PROGRAMA 03 CON PROYEC.'!C102+'PROGRAMA 04'!C101</f>
        <v>145843617</v>
      </c>
      <c r="D101" s="91">
        <f>+'PROGRAMA 01'!D101+'PROGRAMA 02 '!D102+'PROGRAMA 03 CON PROYEC.'!D102+'PROGRAMA 04'!D101</f>
        <v>0</v>
      </c>
      <c r="E101" s="91">
        <f>+'PROGRAMA 01'!E101+'PROGRAMA 02 '!E102+'PROGRAMA 03 CON PROYEC.'!E102+'PROGRAMA 04'!E101</f>
        <v>-42110370</v>
      </c>
      <c r="F101" s="91">
        <f>+'PROGRAMA 01'!F101+'PROGRAMA 02 '!F102+'PROGRAMA 03 CON PROYEC.'!F102+'PROGRAMA 04'!F101</f>
        <v>103733247</v>
      </c>
      <c r="G101" s="91">
        <f>+'PROGRAMA 01'!G101+'PROGRAMA 02 '!G102+'PROGRAMA 03 CON PROYEC.'!G102+'PROGRAMA 04'!G101</f>
        <v>11477058.140000001</v>
      </c>
      <c r="H101" s="91">
        <f>+'PROGRAMA 01'!H101+'PROGRAMA 02 '!H102+'PROGRAMA 03 CON PROYEC.'!H102+'PROGRAMA 04'!H101</f>
        <v>9780892</v>
      </c>
      <c r="I101" s="91">
        <f>+'PROGRAMA 01'!I101+'PROGRAMA 02 '!I102+'PROGRAMA 03 CON PROYEC.'!I102+'PROGRAMA 04'!I101</f>
        <v>48083110</v>
      </c>
      <c r="J101" s="91">
        <f>+'PROGRAMA 01'!J101+'PROGRAMA 02 '!J102+'PROGRAMA 03 CON PROYEC.'!J102+'PROGRAMA 04'!J101</f>
        <v>21257950.140000001</v>
      </c>
      <c r="K101" s="91">
        <f>+'PROGRAMA 01'!K101+'PROGRAMA 02 '!K102+'PROGRAMA 03 CON PROYEC.'!K102+'PROGRAMA 04'!K101</f>
        <v>34392186.859999999</v>
      </c>
      <c r="L101" s="85">
        <f t="shared" ref="L101:L103" si="26">+(J101/F101)*100</f>
        <v>20.492899581172853</v>
      </c>
    </row>
    <row r="102" spans="1:12" x14ac:dyDescent="0.2">
      <c r="A102" s="9" t="s">
        <v>105</v>
      </c>
      <c r="B102" s="16" t="s">
        <v>106</v>
      </c>
      <c r="C102" s="91">
        <f>+'PROGRAMA 01'!C102+'PROGRAMA 02 '!C103+'PROGRAMA 03 CON PROYEC.'!C103+'PROGRAMA 04'!C102</f>
        <v>70000</v>
      </c>
      <c r="D102" s="91">
        <f>+'PROGRAMA 01'!D102+'PROGRAMA 02 '!D103+'PROGRAMA 03 CON PROYEC.'!D103+'PROGRAMA 04'!D102</f>
        <v>0</v>
      </c>
      <c r="E102" s="91">
        <f>+'PROGRAMA 01'!E102+'PROGRAMA 02 '!E103+'PROGRAMA 03 CON PROYEC.'!E103+'PROGRAMA 04'!E102</f>
        <v>0</v>
      </c>
      <c r="F102" s="91">
        <f>+'PROGRAMA 01'!F102+'PROGRAMA 02 '!F103+'PROGRAMA 03 CON PROYEC.'!F103+'PROGRAMA 04'!F102</f>
        <v>70000</v>
      </c>
      <c r="G102" s="91">
        <f>+'PROGRAMA 01'!G102+'PROGRAMA 02 '!G103+'PROGRAMA 03 CON PROYEC.'!G103+'PROGRAMA 04'!G102</f>
        <v>0</v>
      </c>
      <c r="H102" s="91">
        <f>+'PROGRAMA 01'!H102+'PROGRAMA 02 '!H103+'PROGRAMA 03 CON PROYEC.'!H103+'PROGRAMA 04'!H102</f>
        <v>0</v>
      </c>
      <c r="I102" s="91">
        <f>+'PROGRAMA 01'!I102+'PROGRAMA 02 '!I103+'PROGRAMA 03 CON PROYEC.'!I103+'PROGRAMA 04'!I102</f>
        <v>0</v>
      </c>
      <c r="J102" s="91">
        <f>+'PROGRAMA 01'!J102+'PROGRAMA 02 '!J103+'PROGRAMA 03 CON PROYEC.'!J103+'PROGRAMA 04'!J102</f>
        <v>0</v>
      </c>
      <c r="K102" s="91">
        <f>+'PROGRAMA 01'!K102+'PROGRAMA 02 '!K103+'PROGRAMA 03 CON PROYEC.'!K103+'PROGRAMA 04'!K102</f>
        <v>70000</v>
      </c>
      <c r="L102" s="85">
        <f t="shared" si="26"/>
        <v>0</v>
      </c>
    </row>
    <row r="103" spans="1:12" x14ac:dyDescent="0.2">
      <c r="A103" s="9" t="s">
        <v>107</v>
      </c>
      <c r="B103" s="16" t="s">
        <v>108</v>
      </c>
      <c r="C103" s="91">
        <f>+'PROGRAMA 01'!C103+'PROGRAMA 02 '!C104+'PROGRAMA 03 CON PROYEC.'!C104+'PROGRAMA 04'!C103</f>
        <v>300000</v>
      </c>
      <c r="D103" s="91">
        <f>+'PROGRAMA 01'!D103+'PROGRAMA 02 '!D104+'PROGRAMA 03 CON PROYEC.'!D104+'PROGRAMA 04'!D103</f>
        <v>0</v>
      </c>
      <c r="E103" s="91">
        <f>+'PROGRAMA 01'!E103+'PROGRAMA 02 '!E104+'PROGRAMA 03 CON PROYEC.'!E104+'PROGRAMA 04'!E103</f>
        <v>0</v>
      </c>
      <c r="F103" s="91">
        <f>+'PROGRAMA 01'!F103+'PROGRAMA 02 '!F104+'PROGRAMA 03 CON PROYEC.'!F104+'PROGRAMA 04'!F103</f>
        <v>300000</v>
      </c>
      <c r="G103" s="91">
        <f>+'PROGRAMA 01'!G103+'PROGRAMA 02 '!G104+'PROGRAMA 03 CON PROYEC.'!G104+'PROGRAMA 04'!G103</f>
        <v>0</v>
      </c>
      <c r="H103" s="91">
        <f>+'PROGRAMA 01'!H103+'PROGRAMA 02 '!H104+'PROGRAMA 03 CON PROYEC.'!H104+'PROGRAMA 04'!H103</f>
        <v>0</v>
      </c>
      <c r="I103" s="91">
        <f>+'PROGRAMA 01'!I103+'PROGRAMA 02 '!I104+'PROGRAMA 03 CON PROYEC.'!I104+'PROGRAMA 04'!I103</f>
        <v>0</v>
      </c>
      <c r="J103" s="91">
        <f>+'PROGRAMA 01'!J103+'PROGRAMA 02 '!J104+'PROGRAMA 03 CON PROYEC.'!J104+'PROGRAMA 04'!J103</f>
        <v>0</v>
      </c>
      <c r="K103" s="91">
        <f>+'PROGRAMA 01'!K103+'PROGRAMA 02 '!K104+'PROGRAMA 03 CON PROYEC.'!K104+'PROGRAMA 04'!K103</f>
        <v>300000</v>
      </c>
      <c r="L103" s="85">
        <f t="shared" si="26"/>
        <v>0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39044110</v>
      </c>
      <c r="D105" s="92">
        <f t="shared" ref="D105:K105" si="27">+D107+D108+D110+D111+D112+D113+D114+D109</f>
        <v>25006350</v>
      </c>
      <c r="E105" s="92">
        <f t="shared" si="27"/>
        <v>3880000</v>
      </c>
      <c r="F105" s="92">
        <f t="shared" si="27"/>
        <v>67930460</v>
      </c>
      <c r="G105" s="92">
        <f t="shared" si="27"/>
        <v>4149816.1899999995</v>
      </c>
      <c r="H105" s="92">
        <f t="shared" si="27"/>
        <v>6608500.9399999995</v>
      </c>
      <c r="I105" s="92">
        <f t="shared" si="27"/>
        <v>35782705.279999994</v>
      </c>
      <c r="J105" s="92">
        <f t="shared" si="27"/>
        <v>10758317.130000001</v>
      </c>
      <c r="K105" s="92">
        <f t="shared" si="27"/>
        <v>21389437.590000004</v>
      </c>
      <c r="L105" s="84">
        <f>+(J105/F105)*100</f>
        <v>15.837250520605927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x14ac:dyDescent="0.2">
      <c r="A107" s="9" t="s">
        <v>111</v>
      </c>
      <c r="B107" s="16" t="s">
        <v>324</v>
      </c>
      <c r="C107" s="91">
        <f>+'PROGRAMA 01'!C107+'PROGRAMA 02 '!C108+'PROGRAMA 03 CON PROYEC.'!C108+'PROGRAMA 04'!C107</f>
        <v>1000000</v>
      </c>
      <c r="D107" s="91">
        <f>+'PROGRAMA 01'!D107+'PROGRAMA 02 '!D108+'PROGRAMA 03 CON PROYEC.'!D108+'PROGRAMA 04'!D107</f>
        <v>7366000</v>
      </c>
      <c r="E107" s="91">
        <f>+'PROGRAMA 01'!E107+'PROGRAMA 02 '!E108+'PROGRAMA 03 CON PROYEC.'!E108+'PROGRAMA 04'!E107</f>
        <v>0</v>
      </c>
      <c r="F107" s="91">
        <f>+'PROGRAMA 01'!F107+'PROGRAMA 02 '!F108+'PROGRAMA 03 CON PROYEC.'!F108+'PROGRAMA 04'!F107</f>
        <v>8366000</v>
      </c>
      <c r="G107" s="91">
        <f>+'PROGRAMA 01'!G107+'PROGRAMA 02 '!G108+'PROGRAMA 03 CON PROYEC.'!G108+'PROGRAMA 04'!G107</f>
        <v>69539.820000000007</v>
      </c>
      <c r="H107" s="91">
        <f>+'PROGRAMA 01'!H107+'PROGRAMA 02 '!H108+'PROGRAMA 03 CON PROYEC.'!H108+'PROGRAMA 04'!H107</f>
        <v>425000</v>
      </c>
      <c r="I107" s="91">
        <f>+'PROGRAMA 01'!I107+'PROGRAMA 02 '!I108+'PROGRAMA 03 CON PROYEC.'!I108+'PROGRAMA 04'!I107</f>
        <v>3000000</v>
      </c>
      <c r="J107" s="91">
        <f>+'PROGRAMA 01'!J107+'PROGRAMA 02 '!J108+'PROGRAMA 03 CON PROYEC.'!J108+'PROGRAMA 04'!J107</f>
        <v>494539.82</v>
      </c>
      <c r="K107" s="91">
        <f>+'PROGRAMA 01'!K107+'PROGRAMA 02 '!K108+'PROGRAMA 03 CON PROYEC.'!K108+'PROGRAMA 04'!K107</f>
        <v>4871460.18</v>
      </c>
      <c r="L107" s="85">
        <f t="shared" ref="L107:L114" si="28">+(J107/F107)*100</f>
        <v>5.9113055223523787</v>
      </c>
    </row>
    <row r="108" spans="1:12" hidden="1" x14ac:dyDescent="0.2">
      <c r="A108" s="9" t="s">
        <v>112</v>
      </c>
      <c r="B108" s="16" t="s">
        <v>325</v>
      </c>
      <c r="C108" s="91">
        <f>+'PROGRAMA 01'!C108+'PROGRAMA 02 '!C109+'PROGRAMA 03 CON PROYEC.'!C109+'PROGRAMA 04'!C108</f>
        <v>0</v>
      </c>
      <c r="D108" s="91">
        <f>+'PROGRAMA 01'!D108+'PROGRAMA 02 '!D109+'PROGRAMA 03 CON PROYEC.'!D109+'PROGRAMA 04'!D108</f>
        <v>0</v>
      </c>
      <c r="E108" s="91">
        <f>+'PROGRAMA 01'!E108+'PROGRAMA 02 '!E109+'PROGRAMA 03 CON PROYEC.'!E109+'PROGRAMA 04'!E108</f>
        <v>0</v>
      </c>
      <c r="F108" s="91">
        <f>+'PROGRAMA 01'!F108+'PROGRAMA 02 '!F109+'PROGRAMA 03 CON PROYEC.'!F109+'PROGRAMA 04'!F108</f>
        <v>0</v>
      </c>
      <c r="G108" s="91">
        <f>+'PROGRAMA 01'!G108+'PROGRAMA 02 '!G109+'PROGRAMA 03 CON PROYEC.'!G109+'PROGRAMA 04'!G108</f>
        <v>0</v>
      </c>
      <c r="H108" s="91">
        <f>+'PROGRAMA 01'!H108+'PROGRAMA 02 '!H109+'PROGRAMA 03 CON PROYEC.'!H109+'PROGRAMA 04'!H108</f>
        <v>0</v>
      </c>
      <c r="I108" s="91">
        <f>+'PROGRAMA 01'!I108+'PROGRAMA 02 '!I109+'PROGRAMA 03 CON PROYEC.'!I109+'PROGRAMA 04'!I108</f>
        <v>0</v>
      </c>
      <c r="J108" s="91">
        <f>+'PROGRAMA 01'!J108+'PROGRAMA 02 '!J109+'PROGRAMA 03 CON PROYEC.'!J109+'PROGRAMA 04'!J108</f>
        <v>0</v>
      </c>
      <c r="K108" s="91">
        <f>+'PROGRAMA 01'!K108+'PROGRAMA 02 '!K109+'PROGRAMA 03 CON PROYEC.'!K109+'PROGRAMA 04'!K108</f>
        <v>0</v>
      </c>
      <c r="L108" s="85" t="e">
        <f t="shared" si="28"/>
        <v>#DIV/0!</v>
      </c>
    </row>
    <row r="109" spans="1:12" hidden="1" x14ac:dyDescent="0.2">
      <c r="A109" s="9" t="s">
        <v>355</v>
      </c>
      <c r="B109" s="16" t="s">
        <v>356</v>
      </c>
      <c r="C109" s="91">
        <f>+'PROGRAMA 01'!C109+'PROGRAMA 02 '!C110+'PROGRAMA 03 CON PROYEC.'!C110+'PROGRAMA 04'!C109</f>
        <v>0</v>
      </c>
      <c r="D109" s="91">
        <f>+'PROGRAMA 01'!D109+'PROGRAMA 02 '!D110+'PROGRAMA 03 CON PROYEC.'!D110+'PROGRAMA 04'!D109</f>
        <v>0</v>
      </c>
      <c r="E109" s="91">
        <f>+'PROGRAMA 01'!E109+'PROGRAMA 02 '!E110+'PROGRAMA 03 CON PROYEC.'!E110+'PROGRAMA 04'!E109</f>
        <v>0</v>
      </c>
      <c r="F109" s="91">
        <f>+'PROGRAMA 01'!F109+'PROGRAMA 02 '!F110+'PROGRAMA 03 CON PROYEC.'!F110+'PROGRAMA 04'!F109</f>
        <v>0</v>
      </c>
      <c r="G109" s="91">
        <f>+'PROGRAMA 01'!G109+'PROGRAMA 02 '!G110+'PROGRAMA 03 CON PROYEC.'!G110+'PROGRAMA 04'!G109</f>
        <v>0</v>
      </c>
      <c r="H109" s="91">
        <f>+'PROGRAMA 01'!H109+'PROGRAMA 02 '!H110+'PROGRAMA 03 CON PROYEC.'!H110+'PROGRAMA 04'!H109</f>
        <v>0</v>
      </c>
      <c r="I109" s="91">
        <f>+'PROGRAMA 01'!I109+'PROGRAMA 02 '!I110+'PROGRAMA 03 CON PROYEC.'!I110+'PROGRAMA 04'!I109</f>
        <v>0</v>
      </c>
      <c r="J109" s="91">
        <f>+'PROGRAMA 01'!J109+'PROGRAMA 02 '!J110+'PROGRAMA 03 CON PROYEC.'!J110+'PROGRAMA 04'!J109</f>
        <v>0</v>
      </c>
      <c r="K109" s="91">
        <f>+'PROGRAMA 01'!K109+'PROGRAMA 02 '!K110+'PROGRAMA 03 CON PROYEC.'!K110+'PROGRAMA 04'!K109</f>
        <v>0</v>
      </c>
      <c r="L109" s="85" t="e">
        <f t="shared" si="28"/>
        <v>#DIV/0!</v>
      </c>
    </row>
    <row r="110" spans="1:12" x14ac:dyDescent="0.2">
      <c r="A110" s="9" t="s">
        <v>113</v>
      </c>
      <c r="B110" s="16" t="s">
        <v>326</v>
      </c>
      <c r="C110" s="91">
        <f>+'PROGRAMA 01'!C110+'PROGRAMA 02 '!C111+'PROGRAMA 03 CON PROYEC.'!C111+'PROGRAMA 04'!C110</f>
        <v>24851110</v>
      </c>
      <c r="D110" s="91">
        <f>+'PROGRAMA 01'!D110+'PROGRAMA 02 '!D111+'PROGRAMA 03 CON PROYEC.'!D111+'PROGRAMA 04'!D110</f>
        <v>7360350</v>
      </c>
      <c r="E110" s="91">
        <f>+'PROGRAMA 01'!E110+'PROGRAMA 02 '!E111+'PROGRAMA 03 CON PROYEC.'!E111+'PROGRAMA 04'!E110</f>
        <v>3880000</v>
      </c>
      <c r="F110" s="91">
        <f>+'PROGRAMA 01'!F110+'PROGRAMA 02 '!F111+'PROGRAMA 03 CON PROYEC.'!F111+'PROGRAMA 04'!F110</f>
        <v>36091460</v>
      </c>
      <c r="G110" s="91">
        <f>+'PROGRAMA 01'!G110+'PROGRAMA 02 '!G111+'PROGRAMA 03 CON PROYEC.'!G111+'PROGRAMA 04'!G110</f>
        <v>2577136.59</v>
      </c>
      <c r="H110" s="91">
        <f>+'PROGRAMA 01'!H110+'PROGRAMA 02 '!H111+'PROGRAMA 03 CON PROYEC.'!H111+'PROGRAMA 04'!H110</f>
        <v>5145806.3899999997</v>
      </c>
      <c r="I110" s="91">
        <f>+'PROGRAMA 01'!I110+'PROGRAMA 02 '!I111+'PROGRAMA 03 CON PROYEC.'!I111+'PROGRAMA 04'!I110</f>
        <v>19069170.869999997</v>
      </c>
      <c r="J110" s="91">
        <f>+'PROGRAMA 01'!J110+'PROGRAMA 02 '!J111+'PROGRAMA 03 CON PROYEC.'!J111+'PROGRAMA 04'!J110</f>
        <v>7722942.9799999995</v>
      </c>
      <c r="K110" s="91">
        <f>+'PROGRAMA 01'!K110+'PROGRAMA 02 '!K111+'PROGRAMA 03 CON PROYEC.'!K111+'PROGRAMA 04'!K110</f>
        <v>9299346.1500000004</v>
      </c>
      <c r="L110" s="85">
        <f t="shared" si="28"/>
        <v>21.398255930904426</v>
      </c>
    </row>
    <row r="111" spans="1:12" x14ac:dyDescent="0.2">
      <c r="A111" s="9" t="s">
        <v>114</v>
      </c>
      <c r="B111" s="16" t="s">
        <v>327</v>
      </c>
      <c r="C111" s="91">
        <f>+'PROGRAMA 01'!C111+'PROGRAMA 02 '!C112+'PROGRAMA 03 CON PROYEC.'!C112+'PROGRAMA 04'!C111</f>
        <v>2360000</v>
      </c>
      <c r="D111" s="91">
        <f>+'PROGRAMA 01'!D111+'PROGRAMA 02 '!D112+'PROGRAMA 03 CON PROYEC.'!D112+'PROGRAMA 04'!D111</f>
        <v>0</v>
      </c>
      <c r="E111" s="91">
        <f>+'PROGRAMA 01'!E111+'PROGRAMA 02 '!E112+'PROGRAMA 03 CON PROYEC.'!E112+'PROGRAMA 04'!E111</f>
        <v>0</v>
      </c>
      <c r="F111" s="91">
        <f>+'PROGRAMA 01'!F111+'PROGRAMA 02 '!F112+'PROGRAMA 03 CON PROYEC.'!F112+'PROGRAMA 04'!F111</f>
        <v>2360000</v>
      </c>
      <c r="G111" s="91">
        <f>+'PROGRAMA 01'!G111+'PROGRAMA 02 '!G112+'PROGRAMA 03 CON PROYEC.'!G112+'PROGRAMA 04'!G111</f>
        <v>408461.5</v>
      </c>
      <c r="H111" s="91">
        <f>+'PROGRAMA 01'!H111+'PROGRAMA 02 '!H112+'PROGRAMA 03 CON PROYEC.'!H112+'PROGRAMA 04'!H111</f>
        <v>0</v>
      </c>
      <c r="I111" s="91">
        <f>+'PROGRAMA 01'!I111+'PROGRAMA 02 '!I112+'PROGRAMA 03 CON PROYEC.'!I112+'PROGRAMA 04'!I111</f>
        <v>1951538.5</v>
      </c>
      <c r="J111" s="91">
        <f>+'PROGRAMA 01'!J111+'PROGRAMA 02 '!J112+'PROGRAMA 03 CON PROYEC.'!J112+'PROGRAMA 04'!J111</f>
        <v>408461.5</v>
      </c>
      <c r="K111" s="91">
        <f>+'PROGRAMA 01'!K111+'PROGRAMA 02 '!K112+'PROGRAMA 03 CON PROYEC.'!K112+'PROGRAMA 04'!K111</f>
        <v>0</v>
      </c>
      <c r="L111" s="85">
        <f t="shared" si="28"/>
        <v>17.3076906779661</v>
      </c>
    </row>
    <row r="112" spans="1:12" x14ac:dyDescent="0.2">
      <c r="A112" s="9" t="s">
        <v>115</v>
      </c>
      <c r="B112" s="16" t="s">
        <v>328</v>
      </c>
      <c r="C112" s="91">
        <f>+'PROGRAMA 01'!C112+'PROGRAMA 02 '!C113+'PROGRAMA 03 CON PROYEC.'!C113+'PROGRAMA 04'!C112</f>
        <v>6391000</v>
      </c>
      <c r="D112" s="91">
        <f>+'PROGRAMA 01'!D112+'PROGRAMA 02 '!D113+'PROGRAMA 03 CON PROYEC.'!D113+'PROGRAMA 04'!D112</f>
        <v>500000</v>
      </c>
      <c r="E112" s="91">
        <f>+'PROGRAMA 01'!E112+'PROGRAMA 02 '!E113+'PROGRAMA 03 CON PROYEC.'!E113+'PROGRAMA 04'!E112</f>
        <v>0</v>
      </c>
      <c r="F112" s="91">
        <f>+'PROGRAMA 01'!F112+'PROGRAMA 02 '!F113+'PROGRAMA 03 CON PROYEC.'!F113+'PROGRAMA 04'!F112</f>
        <v>6891000</v>
      </c>
      <c r="G112" s="91">
        <f>+'PROGRAMA 01'!G112+'PROGRAMA 02 '!G113+'PROGRAMA 03 CON PROYEC.'!G113+'PROGRAMA 04'!G112</f>
        <v>1027992.5</v>
      </c>
      <c r="H112" s="91">
        <f>+'PROGRAMA 01'!H112+'PROGRAMA 02 '!H113+'PROGRAMA 03 CON PROYEC.'!H113+'PROGRAMA 04'!H112</f>
        <v>88298.35</v>
      </c>
      <c r="I112" s="91">
        <f>+'PROGRAMA 01'!I112+'PROGRAMA 02 '!I113+'PROGRAMA 03 CON PROYEC.'!I113+'PROGRAMA 04'!I112</f>
        <v>3112477.9</v>
      </c>
      <c r="J112" s="91">
        <f>+'PROGRAMA 01'!J112+'PROGRAMA 02 '!J113+'PROGRAMA 03 CON PROYEC.'!J113+'PROGRAMA 04'!J112</f>
        <v>1116290.8500000001</v>
      </c>
      <c r="K112" s="91">
        <f>+'PROGRAMA 01'!K112+'PROGRAMA 02 '!K113+'PROGRAMA 03 CON PROYEC.'!K113+'PROGRAMA 04'!K112</f>
        <v>2662231.2500000005</v>
      </c>
      <c r="L112" s="85">
        <f t="shared" si="28"/>
        <v>16.199257727470613</v>
      </c>
    </row>
    <row r="113" spans="1:12" x14ac:dyDescent="0.2">
      <c r="A113" s="9" t="s">
        <v>116</v>
      </c>
      <c r="B113" s="16" t="s">
        <v>329</v>
      </c>
      <c r="C113" s="91">
        <f>+'PROGRAMA 01'!C113+'PROGRAMA 02 '!C114+'PROGRAMA 03 CON PROYEC.'!C114+'PROGRAMA 04'!C113</f>
        <v>4442000</v>
      </c>
      <c r="D113" s="91">
        <f>+'PROGRAMA 01'!D113+'PROGRAMA 02 '!D114+'PROGRAMA 03 CON PROYEC.'!D114+'PROGRAMA 04'!D113</f>
        <v>9780000</v>
      </c>
      <c r="E113" s="91">
        <f>+'PROGRAMA 01'!E113+'PROGRAMA 02 '!E114+'PROGRAMA 03 CON PROYEC.'!E114+'PROGRAMA 04'!E113</f>
        <v>0</v>
      </c>
      <c r="F113" s="91">
        <f>+'PROGRAMA 01'!F113+'PROGRAMA 02 '!F114+'PROGRAMA 03 CON PROYEC.'!F114+'PROGRAMA 04'!F113</f>
        <v>14222000</v>
      </c>
      <c r="G113" s="91">
        <f>+'PROGRAMA 01'!G113+'PROGRAMA 02 '!G114+'PROGRAMA 03 CON PROYEC.'!G114+'PROGRAMA 04'!G113</f>
        <v>66685.78</v>
      </c>
      <c r="H113" s="91">
        <f>+'PROGRAMA 01'!H113+'PROGRAMA 02 '!H114+'PROGRAMA 03 CON PROYEC.'!H114+'PROGRAMA 04'!H113</f>
        <v>949396.2</v>
      </c>
      <c r="I113" s="91">
        <f>+'PROGRAMA 01'!I113+'PROGRAMA 02 '!I114+'PROGRAMA 03 CON PROYEC.'!I114+'PROGRAMA 04'!I113</f>
        <v>8649518.0099999998</v>
      </c>
      <c r="J113" s="91">
        <f>+'PROGRAMA 01'!J113+'PROGRAMA 02 '!J114+'PROGRAMA 03 CON PROYEC.'!J114+'PROGRAMA 04'!J113</f>
        <v>1016081.98</v>
      </c>
      <c r="K113" s="91">
        <f>+'PROGRAMA 01'!K113+'PROGRAMA 02 '!K114+'PROGRAMA 03 CON PROYEC.'!K114+'PROGRAMA 04'!K113</f>
        <v>4556400.01</v>
      </c>
      <c r="L113" s="85">
        <f t="shared" si="28"/>
        <v>7.1444380537195888</v>
      </c>
    </row>
    <row r="114" spans="1:12" hidden="1" x14ac:dyDescent="0.2">
      <c r="A114" s="9" t="s">
        <v>117</v>
      </c>
      <c r="B114" s="16" t="s">
        <v>330</v>
      </c>
      <c r="C114" s="91">
        <f>+'PROGRAMA 01'!C114+'PROGRAMA 02 '!C115+'PROGRAMA 03 CON PROYEC.'!C115+'PROGRAMA 04'!C114</f>
        <v>0</v>
      </c>
      <c r="D114" s="91">
        <f>+'PROGRAMA 01'!D114+'PROGRAMA 02 '!D115+'PROGRAMA 03 CON PROYEC.'!D115+'PROGRAMA 04'!D114</f>
        <v>0</v>
      </c>
      <c r="E114" s="91">
        <f>+'PROGRAMA 01'!E114+'PROGRAMA 02 '!E115+'PROGRAMA 03 CON PROYEC.'!E115+'PROGRAMA 04'!E114</f>
        <v>0</v>
      </c>
      <c r="F114" s="91">
        <f>+'PROGRAMA 01'!F114+'PROGRAMA 02 '!F115+'PROGRAMA 03 CON PROYEC.'!F115+'PROGRAMA 04'!F114</f>
        <v>0</v>
      </c>
      <c r="G114" s="91">
        <f>+'PROGRAMA 01'!G114+'PROGRAMA 02 '!G115+'PROGRAMA 03 CON PROYEC.'!G115+'PROGRAMA 04'!G114</f>
        <v>0</v>
      </c>
      <c r="H114" s="91">
        <f>+'PROGRAMA 01'!H114+'PROGRAMA 02 '!H115+'PROGRAMA 03 CON PROYEC.'!H115+'PROGRAMA 04'!H114</f>
        <v>0</v>
      </c>
      <c r="I114" s="91">
        <f>+'PROGRAMA 01'!I114+'PROGRAMA 02 '!I115+'PROGRAMA 03 CON PROYEC.'!I115+'PROGRAMA 04'!I114</f>
        <v>0</v>
      </c>
      <c r="J114" s="91">
        <f>+'PROGRAMA 01'!J114+'PROGRAMA 02 '!J115+'PROGRAMA 03 CON PROYEC.'!J115+'PROGRAMA 04'!J114</f>
        <v>0</v>
      </c>
      <c r="K114" s="91">
        <f>+'PROGRAMA 01'!K114+'PROGRAMA 02 '!K115+'PROGRAMA 03 CON PROYEC.'!K115+'PROGRAMA 04'!K114</f>
        <v>0</v>
      </c>
      <c r="L114" s="85" t="e">
        <f t="shared" si="28"/>
        <v>#DIV/0!</v>
      </c>
    </row>
    <row r="115" spans="1:12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outlineLevel="1" x14ac:dyDescent="0.2">
      <c r="A116" s="8" t="s">
        <v>225</v>
      </c>
      <c r="B116" s="18" t="s">
        <v>228</v>
      </c>
      <c r="C116" s="92">
        <f t="shared" ref="C116:K116" si="29">+C118</f>
        <v>3095070</v>
      </c>
      <c r="D116" s="92">
        <f t="shared" si="29"/>
        <v>0</v>
      </c>
      <c r="E116" s="92">
        <f t="shared" si="29"/>
        <v>0</v>
      </c>
      <c r="F116" s="92">
        <f t="shared" si="29"/>
        <v>3095070</v>
      </c>
      <c r="G116" s="92">
        <f t="shared" si="29"/>
        <v>0</v>
      </c>
      <c r="H116" s="92">
        <f t="shared" si="29"/>
        <v>3700</v>
      </c>
      <c r="I116" s="92">
        <f t="shared" si="29"/>
        <v>0</v>
      </c>
      <c r="J116" s="92">
        <f t="shared" si="29"/>
        <v>3700</v>
      </c>
      <c r="K116" s="92">
        <f t="shared" si="29"/>
        <v>3091370</v>
      </c>
      <c r="L116" s="84">
        <f>+(J116/F116)*100</f>
        <v>0.11954495374902668</v>
      </c>
    </row>
    <row r="117" spans="1:12" ht="8.25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x14ac:dyDescent="0.2">
      <c r="A118" s="9" t="s">
        <v>226</v>
      </c>
      <c r="B118" s="16" t="s">
        <v>227</v>
      </c>
      <c r="C118" s="91">
        <f>+'PROGRAMA 01'!C118+'PROGRAMA 02 '!C119+'PROGRAMA 03 CON PROYEC.'!C119+'PROGRAMA 04'!C118</f>
        <v>3095070</v>
      </c>
      <c r="D118" s="91">
        <f>+'PROGRAMA 01'!D118+'PROGRAMA 02 '!D119+'PROGRAMA 03 CON PROYEC.'!D119+'PROGRAMA 04'!D118</f>
        <v>0</v>
      </c>
      <c r="E118" s="91">
        <f>+'PROGRAMA 01'!E118+'PROGRAMA 02 '!E119+'PROGRAMA 03 CON PROYEC.'!E119+'PROGRAMA 04'!E118</f>
        <v>0</v>
      </c>
      <c r="F118" s="91">
        <f>+'PROGRAMA 01'!F118+'PROGRAMA 02 '!F119+'PROGRAMA 03 CON PROYEC.'!F119+'PROGRAMA 04'!F118</f>
        <v>3095070</v>
      </c>
      <c r="G118" s="91">
        <f>+'PROGRAMA 01'!G118+'PROGRAMA 02 '!G119+'PROGRAMA 03 CON PROYEC.'!G119+'PROGRAMA 04'!G118</f>
        <v>0</v>
      </c>
      <c r="H118" s="91">
        <f>+'PROGRAMA 01'!H118+'PROGRAMA 02 '!H119+'PROGRAMA 03 CON PROYEC.'!H119+'PROGRAMA 04'!H118</f>
        <v>3700</v>
      </c>
      <c r="I118" s="91">
        <f>+'PROGRAMA 01'!I118+'PROGRAMA 02 '!I119+'PROGRAMA 03 CON PROYEC.'!I119+'PROGRAMA 04'!I118</f>
        <v>0</v>
      </c>
      <c r="J118" s="91">
        <f>+'PROGRAMA 01'!J118+'PROGRAMA 02 '!J119+'PROGRAMA 03 CON PROYEC.'!J119+'PROGRAMA 04'!J118</f>
        <v>3700</v>
      </c>
      <c r="K118" s="91">
        <f>+'PROGRAMA 01'!K118+'PROGRAMA 02 '!K119+'PROGRAMA 03 CON PROYEC.'!K119+'PROGRAMA 04'!K118</f>
        <v>3091370</v>
      </c>
      <c r="L118" s="85">
        <f>+(J118/F118)*100</f>
        <v>0.11954495374902668</v>
      </c>
    </row>
    <row r="119" spans="1:12" ht="8.25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customHeight="1" outlineLevel="1" x14ac:dyDescent="0.2">
      <c r="A120" s="8" t="s">
        <v>118</v>
      </c>
      <c r="B120" s="18" t="s">
        <v>119</v>
      </c>
      <c r="C120" s="92">
        <f t="shared" ref="C120:K120" si="30">+C122+C123+C124</f>
        <v>950650</v>
      </c>
      <c r="D120" s="92">
        <f t="shared" si="30"/>
        <v>0</v>
      </c>
      <c r="E120" s="92">
        <f t="shared" si="30"/>
        <v>0</v>
      </c>
      <c r="F120" s="92">
        <f t="shared" si="30"/>
        <v>950650</v>
      </c>
      <c r="G120" s="92">
        <f t="shared" si="30"/>
        <v>200000</v>
      </c>
      <c r="H120" s="92">
        <f t="shared" si="30"/>
        <v>215000</v>
      </c>
      <c r="I120" s="92">
        <f t="shared" si="30"/>
        <v>0</v>
      </c>
      <c r="J120" s="92">
        <f t="shared" si="30"/>
        <v>415000</v>
      </c>
      <c r="K120" s="92">
        <f t="shared" si="30"/>
        <v>535650</v>
      </c>
      <c r="L120" s="84">
        <f>+(J120/F120)*100</f>
        <v>43.654341766159995</v>
      </c>
    </row>
    <row r="121" spans="1:12" ht="8.25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f>+'PROGRAMA 01'!C122+'PROGRAMA 02 '!C123+'PROGRAMA 03 CON PROYEC.'!C123+'PROGRAMA 04'!C122</f>
        <v>0</v>
      </c>
      <c r="D122" s="91">
        <f>+'PROGRAMA 01'!D122+'PROGRAMA 02 '!D123+'PROGRAMA 03 CON PROYEC.'!D123+'PROGRAMA 04'!D122</f>
        <v>0</v>
      </c>
      <c r="E122" s="91">
        <f>+'PROGRAMA 01'!E122+'PROGRAMA 02 '!E123+'PROGRAMA 03 CON PROYEC.'!E123+'PROGRAMA 04'!E122</f>
        <v>0</v>
      </c>
      <c r="F122" s="91">
        <f>+'PROGRAMA 01'!F122+'PROGRAMA 02 '!F123+'PROGRAMA 03 CON PROYEC.'!F123+'PROGRAMA 04'!F122</f>
        <v>0</v>
      </c>
      <c r="G122" s="91">
        <f>+'PROGRAMA 01'!G122+'PROGRAMA 02 '!G123+'PROGRAMA 03 CON PROYEC.'!G123+'PROGRAMA 04'!G122</f>
        <v>0</v>
      </c>
      <c r="H122" s="91">
        <f>+'PROGRAMA 01'!H122+'PROGRAMA 02 '!H123+'PROGRAMA 03 CON PROYEC.'!H123+'PROGRAMA 04'!H122</f>
        <v>0</v>
      </c>
      <c r="I122" s="91">
        <f>+'PROGRAMA 01'!I122+'PROGRAMA 02 '!I123+'PROGRAMA 03 CON PROYEC.'!I123+'PROGRAMA 04'!I122</f>
        <v>0</v>
      </c>
      <c r="J122" s="91">
        <f>+'PROGRAMA 01'!J122+'PROGRAMA 02 '!J123+'PROGRAMA 03 CON PROYEC.'!J123+'PROGRAMA 04'!J122</f>
        <v>0</v>
      </c>
      <c r="K122" s="91">
        <f>+'PROGRAMA 01'!K122+'PROGRAMA 02 '!K123+'PROGRAMA 03 CON PROYEC.'!K123+'PROGRAMA 04'!K122</f>
        <v>0</v>
      </c>
      <c r="L122" s="85" t="e">
        <f t="shared" ref="L122:L124" si="31">+(J122/F122)*100</f>
        <v>#DIV/0!</v>
      </c>
    </row>
    <row r="123" spans="1:12" collapsed="1" x14ac:dyDescent="0.2">
      <c r="A123" s="9" t="s">
        <v>120</v>
      </c>
      <c r="B123" s="16" t="s">
        <v>121</v>
      </c>
      <c r="C123" s="91">
        <f>+'PROGRAMA 01'!C123+'PROGRAMA 02 '!C124+'PROGRAMA 03 CON PROYEC.'!C124+'PROGRAMA 04'!C123</f>
        <v>871000</v>
      </c>
      <c r="D123" s="91">
        <f>+'PROGRAMA 01'!D123+'PROGRAMA 02 '!D124+'PROGRAMA 03 CON PROYEC.'!D124+'PROGRAMA 04'!D123</f>
        <v>0</v>
      </c>
      <c r="E123" s="91">
        <f>+'PROGRAMA 01'!E123+'PROGRAMA 02 '!E124+'PROGRAMA 03 CON PROYEC.'!E124+'PROGRAMA 04'!E123</f>
        <v>0</v>
      </c>
      <c r="F123" s="91">
        <f>+'PROGRAMA 01'!F123+'PROGRAMA 02 '!F124+'PROGRAMA 03 CON PROYEC.'!F124+'PROGRAMA 04'!F123</f>
        <v>871000</v>
      </c>
      <c r="G123" s="91">
        <f>+'PROGRAMA 01'!G123+'PROGRAMA 02 '!G124+'PROGRAMA 03 CON PROYEC.'!G124+'PROGRAMA 04'!G123</f>
        <v>200000</v>
      </c>
      <c r="H123" s="91">
        <f>+'PROGRAMA 01'!H123+'PROGRAMA 02 '!H124+'PROGRAMA 03 CON PROYEC.'!H124+'PROGRAMA 04'!H123</f>
        <v>200000</v>
      </c>
      <c r="I123" s="91">
        <f>+'PROGRAMA 01'!I123+'PROGRAMA 02 '!I124+'PROGRAMA 03 CON PROYEC.'!I124+'PROGRAMA 04'!I123</f>
        <v>0</v>
      </c>
      <c r="J123" s="91">
        <f>+'PROGRAMA 01'!J123+'PROGRAMA 02 '!J124+'PROGRAMA 03 CON PROYEC.'!J124+'PROGRAMA 04'!J123</f>
        <v>400000</v>
      </c>
      <c r="K123" s="91">
        <f>+'PROGRAMA 01'!K123+'PROGRAMA 02 '!K124+'PROGRAMA 03 CON PROYEC.'!K124+'PROGRAMA 04'!K123</f>
        <v>471000</v>
      </c>
      <c r="L123" s="85">
        <f t="shared" si="31"/>
        <v>45.924225028702644</v>
      </c>
    </row>
    <row r="124" spans="1:12" x14ac:dyDescent="0.2">
      <c r="A124" s="9" t="s">
        <v>122</v>
      </c>
      <c r="B124" s="16" t="s">
        <v>123</v>
      </c>
      <c r="C124" s="91">
        <f>+'PROGRAMA 01'!C124+'PROGRAMA 02 '!C125+'PROGRAMA 03 CON PROYEC.'!C125+'PROGRAMA 04'!C124</f>
        <v>79650</v>
      </c>
      <c r="D124" s="91">
        <f>+'PROGRAMA 01'!D124+'PROGRAMA 02 '!D125+'PROGRAMA 03 CON PROYEC.'!D125+'PROGRAMA 04'!D124</f>
        <v>0</v>
      </c>
      <c r="E124" s="91">
        <f>+'PROGRAMA 01'!E124+'PROGRAMA 02 '!E125+'PROGRAMA 03 CON PROYEC.'!E125+'PROGRAMA 04'!E124</f>
        <v>0</v>
      </c>
      <c r="F124" s="91">
        <f>+'PROGRAMA 01'!F124+'PROGRAMA 02 '!F125+'PROGRAMA 03 CON PROYEC.'!F125+'PROGRAMA 04'!F124</f>
        <v>79650</v>
      </c>
      <c r="G124" s="91">
        <f>+'PROGRAMA 01'!G124+'PROGRAMA 02 '!G125+'PROGRAMA 03 CON PROYEC.'!G125+'PROGRAMA 04'!G124</f>
        <v>0</v>
      </c>
      <c r="H124" s="91">
        <f>+'PROGRAMA 01'!H124+'PROGRAMA 02 '!H125+'PROGRAMA 03 CON PROYEC.'!H125+'PROGRAMA 04'!H124</f>
        <v>15000</v>
      </c>
      <c r="I124" s="91">
        <f>+'PROGRAMA 01'!I124+'PROGRAMA 02 '!I125+'PROGRAMA 03 CON PROYEC.'!I125+'PROGRAMA 04'!I124</f>
        <v>0</v>
      </c>
      <c r="J124" s="91">
        <f>+'PROGRAMA 01'!J124+'PROGRAMA 02 '!J125+'PROGRAMA 03 CON PROYEC.'!J125+'PROGRAMA 04'!J124</f>
        <v>15000</v>
      </c>
      <c r="K124" s="91">
        <f>+'PROGRAMA 01'!K124+'PROGRAMA 02 '!K125+'PROGRAMA 03 CON PROYEC.'!K125+'PROGRAMA 04'!K124</f>
        <v>64650</v>
      </c>
      <c r="L124" s="85">
        <f t="shared" si="31"/>
        <v>18.832391713747647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32">+C128+C135+C139+C148+C153</f>
        <v>284293026</v>
      </c>
      <c r="D126" s="90">
        <f t="shared" si="32"/>
        <v>-32900000</v>
      </c>
      <c r="E126" s="90">
        <f t="shared" si="32"/>
        <v>-15922261</v>
      </c>
      <c r="F126" s="90">
        <f t="shared" si="32"/>
        <v>235470765</v>
      </c>
      <c r="G126" s="90">
        <f t="shared" si="32"/>
        <v>60312424.850000009</v>
      </c>
      <c r="H126" s="90">
        <f t="shared" si="32"/>
        <v>5909051.7300000004</v>
      </c>
      <c r="I126" s="90">
        <f t="shared" si="32"/>
        <v>37736024.520000003</v>
      </c>
      <c r="J126" s="90">
        <f t="shared" si="32"/>
        <v>66221476.580000006</v>
      </c>
      <c r="K126" s="90">
        <f t="shared" si="32"/>
        <v>131513263.90000001</v>
      </c>
      <c r="L126" s="80">
        <f>+(J126/F126)*100</f>
        <v>28.123014158466763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33">+C130+C131+C132+C133</f>
        <v>165247509</v>
      </c>
      <c r="D128" s="92">
        <f t="shared" si="33"/>
        <v>-25400000</v>
      </c>
      <c r="E128" s="92">
        <f t="shared" si="33"/>
        <v>-11094735</v>
      </c>
      <c r="F128" s="92">
        <f t="shared" si="33"/>
        <v>128752774</v>
      </c>
      <c r="G128" s="92">
        <f t="shared" si="33"/>
        <v>58243301</v>
      </c>
      <c r="H128" s="92">
        <f t="shared" si="33"/>
        <v>1135000</v>
      </c>
      <c r="I128" s="92">
        <f t="shared" si="33"/>
        <v>18311244</v>
      </c>
      <c r="J128" s="92">
        <f t="shared" si="33"/>
        <v>59378301</v>
      </c>
      <c r="K128" s="92">
        <f t="shared" si="33"/>
        <v>51063229</v>
      </c>
      <c r="L128" s="84">
        <f>+(J128/F128)*100</f>
        <v>46.11807509483252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f>+'PROGRAMA 01'!C130+'PROGRAMA 02 '!C131+'PROGRAMA 03 CON PROYEC.'!C131+'PROGRAMA 04'!C130</f>
        <v>136209983</v>
      </c>
      <c r="D130" s="91">
        <f>+'PROGRAMA 01'!D130+'PROGRAMA 02 '!D131+'PROGRAMA 03 CON PROYEC.'!D131+'PROGRAMA 04'!D130</f>
        <v>-24000000</v>
      </c>
      <c r="E130" s="91">
        <f>+'PROGRAMA 01'!E130+'PROGRAMA 02 '!E131+'PROGRAMA 03 CON PROYEC.'!E131+'PROGRAMA 04'!E130</f>
        <v>-8800135</v>
      </c>
      <c r="F130" s="91">
        <f>+'PROGRAMA 01'!F130+'PROGRAMA 02 '!F131+'PROGRAMA 03 CON PROYEC.'!F131+'PROGRAMA 04'!F130</f>
        <v>103409848</v>
      </c>
      <c r="G130" s="91">
        <f>+'PROGRAMA 01'!G130+'PROGRAMA 02 '!G131+'PROGRAMA 03 CON PROYEC.'!G131+'PROGRAMA 04'!G130</f>
        <v>58155101</v>
      </c>
      <c r="H130" s="91">
        <f>+'PROGRAMA 01'!H130+'PROGRAMA 02 '!H131+'PROGRAMA 03 CON PROYEC.'!H131+'PROGRAMA 04'!H130</f>
        <v>1135000</v>
      </c>
      <c r="I130" s="91">
        <f>+'PROGRAMA 01'!I130+'PROGRAMA 02 '!I131+'PROGRAMA 03 CON PROYEC.'!I131+'PROGRAMA 04'!I130</f>
        <v>0</v>
      </c>
      <c r="J130" s="91">
        <f>+'PROGRAMA 01'!J130+'PROGRAMA 02 '!J131+'PROGRAMA 03 CON PROYEC.'!J131+'PROGRAMA 04'!J130</f>
        <v>59290101</v>
      </c>
      <c r="K130" s="91">
        <f>+'PROGRAMA 01'!K130+'PROGRAMA 02 '!K131+'PROGRAMA 03 CON PROYEC.'!K131+'PROGRAMA 04'!K130</f>
        <v>44119747</v>
      </c>
      <c r="L130" s="85">
        <f t="shared" ref="L130:L133" si="34">+(J130/F130)*100</f>
        <v>57.335062517449984</v>
      </c>
    </row>
    <row r="131" spans="1:12" x14ac:dyDescent="0.2">
      <c r="A131" s="9" t="s">
        <v>129</v>
      </c>
      <c r="B131" s="16" t="s">
        <v>130</v>
      </c>
      <c r="C131" s="91">
        <f>+'PROGRAMA 01'!C131+'PROGRAMA 02 '!C132+'PROGRAMA 03 CON PROYEC.'!C132+'PROGRAMA 04'!C131</f>
        <v>6163926</v>
      </c>
      <c r="D131" s="91">
        <f>+'PROGRAMA 01'!D131+'PROGRAMA 02 '!D132+'PROGRAMA 03 CON PROYEC.'!D132+'PROGRAMA 04'!D131</f>
        <v>0</v>
      </c>
      <c r="E131" s="91">
        <f>+'PROGRAMA 01'!E131+'PROGRAMA 02 '!E132+'PROGRAMA 03 CON PROYEC.'!E132+'PROGRAMA 04'!E131</f>
        <v>487000</v>
      </c>
      <c r="F131" s="91">
        <f>+'PROGRAMA 01'!F131+'PROGRAMA 02 '!F132+'PROGRAMA 03 CON PROYEC.'!F132+'PROGRAMA 04'!F131</f>
        <v>6650926</v>
      </c>
      <c r="G131" s="91">
        <f>+'PROGRAMA 01'!G131+'PROGRAMA 02 '!G132+'PROGRAMA 03 CON PROYEC.'!G132+'PROGRAMA 04'!G131</f>
        <v>57000</v>
      </c>
      <c r="H131" s="91">
        <f>+'PROGRAMA 01'!H131+'PROGRAMA 02 '!H132+'PROGRAMA 03 CON PROYEC.'!H132+'PROGRAMA 04'!H131</f>
        <v>0</v>
      </c>
      <c r="I131" s="91">
        <f>+'PROGRAMA 01'!I131+'PROGRAMA 02 '!I132+'PROGRAMA 03 CON PROYEC.'!I132+'PROGRAMA 04'!I131</f>
        <v>3955344</v>
      </c>
      <c r="J131" s="91">
        <f>+'PROGRAMA 01'!J131+'PROGRAMA 02 '!J132+'PROGRAMA 03 CON PROYEC.'!J132+'PROGRAMA 04'!J131</f>
        <v>57000</v>
      </c>
      <c r="K131" s="91">
        <f>+'PROGRAMA 01'!K131+'PROGRAMA 02 '!K132+'PROGRAMA 03 CON PROYEC.'!K132+'PROGRAMA 04'!K131</f>
        <v>2638582</v>
      </c>
      <c r="L131" s="85">
        <f t="shared" si="34"/>
        <v>0.85702351822889011</v>
      </c>
    </row>
    <row r="132" spans="1:12" x14ac:dyDescent="0.2">
      <c r="A132" s="9" t="s">
        <v>131</v>
      </c>
      <c r="B132" s="16" t="s">
        <v>132</v>
      </c>
      <c r="C132" s="91">
        <f>+'PROGRAMA 01'!C132+'PROGRAMA 02 '!C133+'PROGRAMA 03 CON PROYEC.'!C133+'PROGRAMA 04'!C132</f>
        <v>22871200</v>
      </c>
      <c r="D132" s="91">
        <f>+'PROGRAMA 01'!D132+'PROGRAMA 02 '!D133+'PROGRAMA 03 CON PROYEC.'!D133+'PROGRAMA 04'!D132</f>
        <v>-1400000</v>
      </c>
      <c r="E132" s="91">
        <f>+'PROGRAMA 01'!E132+'PROGRAMA 02 '!E133+'PROGRAMA 03 CON PROYEC.'!E133+'PROGRAMA 04'!E132</f>
        <v>-2781600</v>
      </c>
      <c r="F132" s="91">
        <f>+'PROGRAMA 01'!F132+'PROGRAMA 02 '!F133+'PROGRAMA 03 CON PROYEC.'!F133+'PROGRAMA 04'!F132</f>
        <v>18689600</v>
      </c>
      <c r="G132" s="91">
        <f>+'PROGRAMA 01'!G132+'PROGRAMA 02 '!G133+'PROGRAMA 03 CON PROYEC.'!G133+'PROGRAMA 04'!G132</f>
        <v>31200</v>
      </c>
      <c r="H132" s="91">
        <f>+'PROGRAMA 01'!H132+'PROGRAMA 02 '!H133+'PROGRAMA 03 CON PROYEC.'!H133+'PROGRAMA 04'!H132</f>
        <v>0</v>
      </c>
      <c r="I132" s="91">
        <f>+'PROGRAMA 01'!I132+'PROGRAMA 02 '!I133+'PROGRAMA 03 CON PROYEC.'!I133+'PROGRAMA 04'!I132</f>
        <v>14355900</v>
      </c>
      <c r="J132" s="91">
        <f>+'PROGRAMA 01'!J132+'PROGRAMA 02 '!J133+'PROGRAMA 03 CON PROYEC.'!J133+'PROGRAMA 04'!J132</f>
        <v>31200</v>
      </c>
      <c r="K132" s="91">
        <f>+'PROGRAMA 01'!K132+'PROGRAMA 02 '!K133+'PROGRAMA 03 CON PROYEC.'!K133+'PROGRAMA 04'!K132</f>
        <v>4302500</v>
      </c>
      <c r="L132" s="85">
        <f t="shared" si="34"/>
        <v>0.16693776217789572</v>
      </c>
    </row>
    <row r="133" spans="1:12" x14ac:dyDescent="0.2">
      <c r="A133" s="9" t="s">
        <v>133</v>
      </c>
      <c r="B133" s="16" t="s">
        <v>134</v>
      </c>
      <c r="C133" s="91">
        <f>+'PROGRAMA 01'!C133+'PROGRAMA 02 '!C134+'PROGRAMA 03 CON PROYEC.'!C134+'PROGRAMA 04'!C133</f>
        <v>2400</v>
      </c>
      <c r="D133" s="91">
        <f>+'PROGRAMA 01'!D133+'PROGRAMA 02 '!D134+'PROGRAMA 03 CON PROYEC.'!D134+'PROGRAMA 04'!D133</f>
        <v>0</v>
      </c>
      <c r="E133" s="91">
        <f>+'PROGRAMA 01'!E133+'PROGRAMA 02 '!E134+'PROGRAMA 03 CON PROYEC.'!E134+'PROGRAMA 04'!E133</f>
        <v>0</v>
      </c>
      <c r="F133" s="91">
        <f>+'PROGRAMA 01'!F133+'PROGRAMA 02 '!F134+'PROGRAMA 03 CON PROYEC.'!F134+'PROGRAMA 04'!F133</f>
        <v>2400</v>
      </c>
      <c r="G133" s="91">
        <f>+'PROGRAMA 01'!G133+'PROGRAMA 02 '!G134+'PROGRAMA 03 CON PROYEC.'!G134+'PROGRAMA 04'!G133</f>
        <v>0</v>
      </c>
      <c r="H133" s="91">
        <f>+'PROGRAMA 01'!H133+'PROGRAMA 02 '!H134+'PROGRAMA 03 CON PROYEC.'!H134+'PROGRAMA 04'!H133</f>
        <v>0</v>
      </c>
      <c r="I133" s="91">
        <f>+'PROGRAMA 01'!I133+'PROGRAMA 02 '!I134+'PROGRAMA 03 CON PROYEC.'!I134+'PROGRAMA 04'!I133</f>
        <v>0</v>
      </c>
      <c r="J133" s="91">
        <f>+'PROGRAMA 01'!J133+'PROGRAMA 02 '!J134+'PROGRAMA 03 CON PROYEC.'!J134+'PROGRAMA 04'!J133</f>
        <v>0</v>
      </c>
      <c r="K133" s="91">
        <f>+'PROGRAMA 01'!K133+'PROGRAMA 02 '!K134+'PROGRAMA 03 CON PROYEC.'!K134+'PROGRAMA 04'!K133</f>
        <v>2400</v>
      </c>
      <c r="L133" s="85">
        <f t="shared" si="34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35">+C137</f>
        <v>2967710</v>
      </c>
      <c r="D135" s="92">
        <f t="shared" si="35"/>
        <v>0</v>
      </c>
      <c r="E135" s="92">
        <f t="shared" si="35"/>
        <v>-137540</v>
      </c>
      <c r="F135" s="92">
        <f t="shared" si="35"/>
        <v>2830170</v>
      </c>
      <c r="G135" s="92">
        <f t="shared" si="35"/>
        <v>423406</v>
      </c>
      <c r="H135" s="92">
        <f t="shared" si="35"/>
        <v>519624</v>
      </c>
      <c r="I135" s="92">
        <f t="shared" si="35"/>
        <v>1787140</v>
      </c>
      <c r="J135" s="92">
        <f t="shared" si="35"/>
        <v>943030</v>
      </c>
      <c r="K135" s="92">
        <f t="shared" si="35"/>
        <v>100000</v>
      </c>
      <c r="L135" s="84">
        <f>+(J135/F135)*100</f>
        <v>33.320613249380784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f>+'PROGRAMA 01'!C137+'PROGRAMA 02 '!C138+'PROGRAMA 03 CON PROYEC.'!C138+'PROGRAMA 04'!C137</f>
        <v>2967710</v>
      </c>
      <c r="D137" s="91">
        <f>+'PROGRAMA 01'!D137+'PROGRAMA 02 '!D138+'PROGRAMA 03 CON PROYEC.'!D138+'PROGRAMA 04'!D137</f>
        <v>0</v>
      </c>
      <c r="E137" s="91">
        <f>+'PROGRAMA 01'!E137+'PROGRAMA 02 '!E138+'PROGRAMA 03 CON PROYEC.'!E138+'PROGRAMA 04'!E137</f>
        <v>-137540</v>
      </c>
      <c r="F137" s="91">
        <f>+'PROGRAMA 01'!F137+'PROGRAMA 02 '!F138+'PROGRAMA 03 CON PROYEC.'!F138+'PROGRAMA 04'!F137</f>
        <v>2830170</v>
      </c>
      <c r="G137" s="91">
        <f>+'PROGRAMA 01'!G137+'PROGRAMA 02 '!G138+'PROGRAMA 03 CON PROYEC.'!G138+'PROGRAMA 04'!G137</f>
        <v>423406</v>
      </c>
      <c r="H137" s="91">
        <f>+'PROGRAMA 01'!H137+'PROGRAMA 02 '!H138+'PROGRAMA 03 CON PROYEC.'!H138+'PROGRAMA 04'!H137</f>
        <v>519624</v>
      </c>
      <c r="I137" s="91">
        <f>+'PROGRAMA 01'!I137+'PROGRAMA 02 '!I138+'PROGRAMA 03 CON PROYEC.'!I138+'PROGRAMA 04'!I137</f>
        <v>1787140</v>
      </c>
      <c r="J137" s="91">
        <f>+'PROGRAMA 01'!J137+'PROGRAMA 02 '!J138+'PROGRAMA 03 CON PROYEC.'!J138+'PROGRAMA 04'!J137</f>
        <v>943030</v>
      </c>
      <c r="K137" s="91">
        <f>+'PROGRAMA 01'!K137+'PROGRAMA 02 '!K138+'PROGRAMA 03 CON PROYEC.'!K138+'PROGRAMA 04'!K137</f>
        <v>100000</v>
      </c>
      <c r="L137" s="85">
        <f>+(J137/F137)*100</f>
        <v>33.320613249380784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36">+C141+C142+C143+C144+C145+C146</f>
        <v>9321360</v>
      </c>
      <c r="D139" s="92">
        <f t="shared" si="36"/>
        <v>0</v>
      </c>
      <c r="E139" s="92">
        <f t="shared" si="36"/>
        <v>-401613</v>
      </c>
      <c r="F139" s="92">
        <f t="shared" si="36"/>
        <v>8919747</v>
      </c>
      <c r="G139" s="92">
        <f t="shared" si="36"/>
        <v>12315.45</v>
      </c>
      <c r="H139" s="92">
        <f t="shared" si="36"/>
        <v>141670.82</v>
      </c>
      <c r="I139" s="92">
        <f t="shared" si="36"/>
        <v>929500</v>
      </c>
      <c r="J139" s="92">
        <f t="shared" si="36"/>
        <v>153986.27000000002</v>
      </c>
      <c r="K139" s="92">
        <f t="shared" si="36"/>
        <v>7836260.7300000004</v>
      </c>
      <c r="L139" s="84">
        <f>+(J139/F139)*100</f>
        <v>1.7263524402654022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s="96" customFormat="1" x14ac:dyDescent="0.2">
      <c r="A141" s="9" t="s">
        <v>141</v>
      </c>
      <c r="B141" s="16" t="s">
        <v>142</v>
      </c>
      <c r="C141" s="91">
        <f>+'PROGRAMA 01'!C141+'PROGRAMA 02 '!C142+'PROGRAMA 03 CON PROYEC.'!C142+'PROGRAMA 04'!C141</f>
        <v>236700</v>
      </c>
      <c r="D141" s="91">
        <f>+'PROGRAMA 01'!D141+'PROGRAMA 02 '!D142+'PROGRAMA 03 CON PROYEC.'!D142+'PROGRAMA 04'!D141</f>
        <v>0</v>
      </c>
      <c r="E141" s="91">
        <f>+'PROGRAMA 01'!E141+'PROGRAMA 02 '!E142+'PROGRAMA 03 CON PROYEC.'!E142+'PROGRAMA 04'!E141</f>
        <v>0</v>
      </c>
      <c r="F141" s="91">
        <f>+'PROGRAMA 01'!F141+'PROGRAMA 02 '!F142+'PROGRAMA 03 CON PROYEC.'!F142+'PROGRAMA 04'!F141</f>
        <v>236700</v>
      </c>
      <c r="G141" s="91">
        <f>+'PROGRAMA 01'!G141+'PROGRAMA 02 '!G142+'PROGRAMA 03 CON PROYEC.'!G142+'PROGRAMA 04'!G141</f>
        <v>12315.45</v>
      </c>
      <c r="H141" s="91">
        <f>+'PROGRAMA 01'!H141+'PROGRAMA 02 '!H142+'PROGRAMA 03 CON PROYEC.'!H142+'PROGRAMA 04'!H141</f>
        <v>62552.480000000003</v>
      </c>
      <c r="I141" s="91">
        <f>+'PROGRAMA 01'!I141+'PROGRAMA 02 '!I142+'PROGRAMA 03 CON PROYEC.'!I142+'PROGRAMA 04'!I141</f>
        <v>115200</v>
      </c>
      <c r="J141" s="91">
        <f>+'PROGRAMA 01'!J141+'PROGRAMA 02 '!J142+'PROGRAMA 03 CON PROYEC.'!J142+'PROGRAMA 04'!J141</f>
        <v>74867.930000000008</v>
      </c>
      <c r="K141" s="91">
        <f>+'PROGRAMA 01'!K141+'PROGRAMA 02 '!K142+'PROGRAMA 03 CON PROYEC.'!K142+'PROGRAMA 04'!K141</f>
        <v>46632.069999999992</v>
      </c>
      <c r="L141" s="85">
        <f>+(J141/F141)*100</f>
        <v>31.629881706801861</v>
      </c>
    </row>
    <row r="142" spans="1:12" hidden="1" x14ac:dyDescent="0.2">
      <c r="A142" s="9" t="s">
        <v>143</v>
      </c>
      <c r="B142" s="16" t="s">
        <v>331</v>
      </c>
      <c r="C142" s="91">
        <f>+'PROGRAMA 01'!C142+'PROGRAMA 02 '!C143+'PROGRAMA 03 CON PROYEC.'!C143+'PROGRAMA 04'!C142</f>
        <v>0</v>
      </c>
      <c r="D142" s="91">
        <f>+'PROGRAMA 01'!D142+'PROGRAMA 02 '!D143+'PROGRAMA 03 CON PROYEC.'!D143+'PROGRAMA 04'!D142</f>
        <v>0</v>
      </c>
      <c r="E142" s="91">
        <f>+'PROGRAMA 01'!E142+'PROGRAMA 02 '!E143+'PROGRAMA 03 CON PROYEC.'!E143+'PROGRAMA 04'!E142</f>
        <v>0</v>
      </c>
      <c r="F142" s="91">
        <f>+'PROGRAMA 01'!F142+'PROGRAMA 02 '!F143+'PROGRAMA 03 CON PROYEC.'!F143+'PROGRAMA 04'!F142</f>
        <v>0</v>
      </c>
      <c r="G142" s="91">
        <f>+'PROGRAMA 01'!G142+'PROGRAMA 02 '!G143+'PROGRAMA 03 CON PROYEC.'!G143+'PROGRAMA 04'!G142</f>
        <v>0</v>
      </c>
      <c r="H142" s="91">
        <f>+'PROGRAMA 01'!H142+'PROGRAMA 02 '!H143+'PROGRAMA 03 CON PROYEC.'!H143+'PROGRAMA 04'!H142</f>
        <v>0</v>
      </c>
      <c r="I142" s="91">
        <f>+'PROGRAMA 01'!I142+'PROGRAMA 02 '!I143+'PROGRAMA 03 CON PROYEC.'!I143+'PROGRAMA 04'!I142</f>
        <v>0</v>
      </c>
      <c r="J142" s="91">
        <f>+'PROGRAMA 01'!J142+'PROGRAMA 02 '!J143+'PROGRAMA 03 CON PROYEC.'!J143+'PROGRAMA 04'!J142</f>
        <v>0</v>
      </c>
      <c r="K142" s="91">
        <f>+'PROGRAMA 01'!K142+'PROGRAMA 02 '!K143+'PROGRAMA 03 CON PROYEC.'!K143+'PROGRAMA 04'!K142</f>
        <v>0</v>
      </c>
      <c r="L142" s="85" t="e">
        <f t="shared" ref="L142:L146" si="37">+(J142/F142)*100</f>
        <v>#DIV/0!</v>
      </c>
    </row>
    <row r="143" spans="1:12" x14ac:dyDescent="0.2">
      <c r="A143" s="9" t="s">
        <v>144</v>
      </c>
      <c r="B143" s="16" t="s">
        <v>145</v>
      </c>
      <c r="C143" s="91">
        <f>+'PROGRAMA 01'!C143+'PROGRAMA 02 '!C144+'PROGRAMA 03 CON PROYEC.'!C144+'PROGRAMA 04'!C143</f>
        <v>8773980</v>
      </c>
      <c r="D143" s="91">
        <f>+'PROGRAMA 01'!D143+'PROGRAMA 02 '!D144+'PROGRAMA 03 CON PROYEC.'!D144+'PROGRAMA 04'!D143</f>
        <v>0</v>
      </c>
      <c r="E143" s="91">
        <f>+'PROGRAMA 01'!E143+'PROGRAMA 02 '!E144+'PROGRAMA 03 CON PROYEC.'!E144+'PROGRAMA 04'!E143</f>
        <v>-359763</v>
      </c>
      <c r="F143" s="91">
        <f>+'PROGRAMA 01'!F143+'PROGRAMA 02 '!F144+'PROGRAMA 03 CON PROYEC.'!F144+'PROGRAMA 04'!F143</f>
        <v>8414217</v>
      </c>
      <c r="G143" s="91">
        <f>+'PROGRAMA 01'!G143+'PROGRAMA 02 '!G144+'PROGRAMA 03 CON PROYEC.'!G144+'PROGRAMA 04'!G143</f>
        <v>0</v>
      </c>
      <c r="H143" s="91">
        <f>+'PROGRAMA 01'!H143+'PROGRAMA 02 '!H144+'PROGRAMA 03 CON PROYEC.'!H144+'PROGRAMA 04'!H143</f>
        <v>22785.599999999999</v>
      </c>
      <c r="I143" s="91">
        <f>+'PROGRAMA 01'!I143+'PROGRAMA 02 '!I144+'PROGRAMA 03 CON PROYEC.'!I144+'PROGRAMA 04'!I143</f>
        <v>777300</v>
      </c>
      <c r="J143" s="91">
        <f>+'PROGRAMA 01'!J143+'PROGRAMA 02 '!J144+'PROGRAMA 03 CON PROYEC.'!J144+'PROGRAMA 04'!J143</f>
        <v>22785.599999999999</v>
      </c>
      <c r="K143" s="91">
        <f>+'PROGRAMA 01'!K143+'PROGRAMA 02 '!K144+'PROGRAMA 03 CON PROYEC.'!K144+'PROGRAMA 04'!K143</f>
        <v>7614131.4000000004</v>
      </c>
      <c r="L143" s="85">
        <f t="shared" si="37"/>
        <v>0.27079881586129756</v>
      </c>
    </row>
    <row r="144" spans="1:12" hidden="1" x14ac:dyDescent="0.2">
      <c r="A144" s="9" t="s">
        <v>146</v>
      </c>
      <c r="B144" s="16" t="s">
        <v>147</v>
      </c>
      <c r="C144" s="91">
        <f>+'PROGRAMA 01'!C144+'PROGRAMA 02 '!C145+'PROGRAMA 03 CON PROYEC.'!C145+'PROGRAMA 04'!C144</f>
        <v>0</v>
      </c>
      <c r="D144" s="91">
        <f>+'PROGRAMA 01'!D144+'PROGRAMA 02 '!D145+'PROGRAMA 03 CON PROYEC.'!D145+'PROGRAMA 04'!D144</f>
        <v>0</v>
      </c>
      <c r="E144" s="91">
        <f>+'PROGRAMA 01'!E144+'PROGRAMA 02 '!E145+'PROGRAMA 03 CON PROYEC.'!E145+'PROGRAMA 04'!E144</f>
        <v>0</v>
      </c>
      <c r="F144" s="91">
        <f>+'PROGRAMA 01'!F144+'PROGRAMA 02 '!F145+'PROGRAMA 03 CON PROYEC.'!F145+'PROGRAMA 04'!F144</f>
        <v>0</v>
      </c>
      <c r="G144" s="91">
        <f>+'PROGRAMA 01'!G144+'PROGRAMA 02 '!G145+'PROGRAMA 03 CON PROYEC.'!G145+'PROGRAMA 04'!G144</f>
        <v>0</v>
      </c>
      <c r="H144" s="91">
        <f>+'PROGRAMA 01'!H144+'PROGRAMA 02 '!H145+'PROGRAMA 03 CON PROYEC.'!H145+'PROGRAMA 04'!H144</f>
        <v>0</v>
      </c>
      <c r="I144" s="91">
        <f>+'PROGRAMA 01'!I144+'PROGRAMA 02 '!I145+'PROGRAMA 03 CON PROYEC.'!I145+'PROGRAMA 04'!I144</f>
        <v>0</v>
      </c>
      <c r="J144" s="91">
        <f>+'PROGRAMA 01'!J144+'PROGRAMA 02 '!J145+'PROGRAMA 03 CON PROYEC.'!J145+'PROGRAMA 04'!J144</f>
        <v>0</v>
      </c>
      <c r="K144" s="91">
        <f>+'PROGRAMA 01'!K144+'PROGRAMA 02 '!K145+'PROGRAMA 03 CON PROYEC.'!K145+'PROGRAMA 04'!K144</f>
        <v>0</v>
      </c>
      <c r="L144" s="85" t="e">
        <f t="shared" si="37"/>
        <v>#DIV/0!</v>
      </c>
    </row>
    <row r="145" spans="1:12" x14ac:dyDescent="0.2">
      <c r="A145" s="9" t="s">
        <v>148</v>
      </c>
      <c r="B145" s="16" t="s">
        <v>149</v>
      </c>
      <c r="C145" s="91">
        <f>+'PROGRAMA 01'!C145+'PROGRAMA 02 '!C146+'PROGRAMA 03 CON PROYEC.'!C146+'PROGRAMA 04'!C145</f>
        <v>180000</v>
      </c>
      <c r="D145" s="91">
        <f>+'PROGRAMA 01'!D145+'PROGRAMA 02 '!D146+'PROGRAMA 03 CON PROYEC.'!D146+'PROGRAMA 04'!D145</f>
        <v>0</v>
      </c>
      <c r="E145" s="91">
        <f>+'PROGRAMA 01'!E145+'PROGRAMA 02 '!E146+'PROGRAMA 03 CON PROYEC.'!E146+'PROGRAMA 04'!E145</f>
        <v>-41850</v>
      </c>
      <c r="F145" s="91">
        <f>+'PROGRAMA 01'!F145+'PROGRAMA 02 '!F146+'PROGRAMA 03 CON PROYEC.'!F146+'PROGRAMA 04'!F145</f>
        <v>138150</v>
      </c>
      <c r="G145" s="91">
        <f>+'PROGRAMA 01'!G145+'PROGRAMA 02 '!G146+'PROGRAMA 03 CON PROYEC.'!G146+'PROGRAMA 04'!G145</f>
        <v>0</v>
      </c>
      <c r="H145" s="91">
        <f>+'PROGRAMA 01'!H145+'PROGRAMA 02 '!H146+'PROGRAMA 03 CON PROYEC.'!H146+'PROGRAMA 04'!H145</f>
        <v>56332.740000000005</v>
      </c>
      <c r="I145" s="91">
        <f>+'PROGRAMA 01'!I145+'PROGRAMA 02 '!I146+'PROGRAMA 03 CON PROYEC.'!I146+'PROGRAMA 04'!I145</f>
        <v>1000</v>
      </c>
      <c r="J145" s="91">
        <f>+'PROGRAMA 01'!J145+'PROGRAMA 02 '!J146+'PROGRAMA 03 CON PROYEC.'!J146+'PROGRAMA 04'!J145</f>
        <v>56332.740000000005</v>
      </c>
      <c r="K145" s="91">
        <f>+'PROGRAMA 01'!K145+'PROGRAMA 02 '!K146+'PROGRAMA 03 CON PROYEC.'!K146+'PROGRAMA 04'!K145</f>
        <v>80817.259999999995</v>
      </c>
      <c r="L145" s="85">
        <f t="shared" si="37"/>
        <v>40.776503800217156</v>
      </c>
    </row>
    <row r="146" spans="1:12" x14ac:dyDescent="0.2">
      <c r="A146" s="9" t="s">
        <v>150</v>
      </c>
      <c r="B146" s="70" t="s">
        <v>332</v>
      </c>
      <c r="C146" s="91">
        <f>+'PROGRAMA 01'!C146+'PROGRAMA 02 '!C147+'PROGRAMA 03 CON PROYEC.'!C147+'PROGRAMA 04'!C146</f>
        <v>130680</v>
      </c>
      <c r="D146" s="91">
        <f>+'PROGRAMA 01'!D146+'PROGRAMA 02 '!D147+'PROGRAMA 03 CON PROYEC.'!D147+'PROGRAMA 04'!D146</f>
        <v>0</v>
      </c>
      <c r="E146" s="91">
        <f>+'PROGRAMA 01'!E146+'PROGRAMA 02 '!E147+'PROGRAMA 03 CON PROYEC.'!E147+'PROGRAMA 04'!E146</f>
        <v>0</v>
      </c>
      <c r="F146" s="91">
        <f>+'PROGRAMA 01'!F146+'PROGRAMA 02 '!F147+'PROGRAMA 03 CON PROYEC.'!F147+'PROGRAMA 04'!F146</f>
        <v>130680</v>
      </c>
      <c r="G146" s="91">
        <f>+'PROGRAMA 01'!G146+'PROGRAMA 02 '!G147+'PROGRAMA 03 CON PROYEC.'!G147+'PROGRAMA 04'!G146</f>
        <v>0</v>
      </c>
      <c r="H146" s="91">
        <f>+'PROGRAMA 01'!H146+'PROGRAMA 02 '!H147+'PROGRAMA 03 CON PROYEC.'!H147+'PROGRAMA 04'!H146</f>
        <v>0</v>
      </c>
      <c r="I146" s="91">
        <f>+'PROGRAMA 01'!I146+'PROGRAMA 02 '!I147+'PROGRAMA 03 CON PROYEC.'!I147+'PROGRAMA 04'!I146</f>
        <v>36000</v>
      </c>
      <c r="J146" s="91">
        <f>+'PROGRAMA 01'!J146+'PROGRAMA 02 '!J147+'PROGRAMA 03 CON PROYEC.'!J147+'PROGRAMA 04'!J146</f>
        <v>0</v>
      </c>
      <c r="K146" s="91">
        <f>+'PROGRAMA 01'!K146+'PROGRAMA 02 '!K147+'PROGRAMA 03 CON PROYEC.'!K147+'PROGRAMA 04'!K146</f>
        <v>94680</v>
      </c>
      <c r="L146" s="85">
        <f t="shared" si="37"/>
        <v>0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38">+C150+C151</f>
        <v>47555799</v>
      </c>
      <c r="D148" s="92">
        <f t="shared" si="38"/>
        <v>-7500000</v>
      </c>
      <c r="E148" s="92">
        <f t="shared" si="38"/>
        <v>-232650</v>
      </c>
      <c r="F148" s="92">
        <f t="shared" si="38"/>
        <v>39823149</v>
      </c>
      <c r="G148" s="92">
        <f t="shared" si="38"/>
        <v>347122.2</v>
      </c>
      <c r="H148" s="92">
        <f t="shared" si="38"/>
        <v>1208260.6200000001</v>
      </c>
      <c r="I148" s="92">
        <f t="shared" si="38"/>
        <v>10667071.16</v>
      </c>
      <c r="J148" s="92">
        <f t="shared" si="38"/>
        <v>1555382.82</v>
      </c>
      <c r="K148" s="92">
        <f t="shared" si="38"/>
        <v>27600695.02</v>
      </c>
      <c r="L148" s="84">
        <f>+(J148/F148)*100</f>
        <v>3.9057253357839681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f>+'PROGRAMA 01'!C150+'PROGRAMA 02 '!C151+'PROGRAMA 03 CON PROYEC.'!C151+'PROGRAMA 04'!C150</f>
        <v>36700</v>
      </c>
      <c r="D150" s="91">
        <f>+'PROGRAMA 01'!D150+'PROGRAMA 02 '!D151+'PROGRAMA 03 CON PROYEC.'!D151+'PROGRAMA 04'!D150</f>
        <v>0</v>
      </c>
      <c r="E150" s="91">
        <f>+'PROGRAMA 01'!E150+'PROGRAMA 02 '!E151+'PROGRAMA 03 CON PROYEC.'!E151+'PROGRAMA 04'!E150</f>
        <v>0</v>
      </c>
      <c r="F150" s="91">
        <f>+'PROGRAMA 01'!F150+'PROGRAMA 02 '!F151+'PROGRAMA 03 CON PROYEC.'!F151+'PROGRAMA 04'!F150</f>
        <v>36700</v>
      </c>
      <c r="G150" s="91">
        <f>+'PROGRAMA 01'!G150+'PROGRAMA 02 '!G151+'PROGRAMA 03 CON PROYEC.'!G151+'PROGRAMA 04'!G150</f>
        <v>24500</v>
      </c>
      <c r="H150" s="91">
        <f>+'PROGRAMA 01'!H150+'PROGRAMA 02 '!H151+'PROGRAMA 03 CON PROYEC.'!H151+'PROGRAMA 04'!H150</f>
        <v>0</v>
      </c>
      <c r="I150" s="91">
        <f>+'PROGRAMA 01'!I150+'PROGRAMA 02 '!I151+'PROGRAMA 03 CON PROYEC.'!I151+'PROGRAMA 04'!I150</f>
        <v>12000</v>
      </c>
      <c r="J150" s="91">
        <f>+'PROGRAMA 01'!J150+'PROGRAMA 02 '!J151+'PROGRAMA 03 CON PROYEC.'!J151+'PROGRAMA 04'!J150</f>
        <v>24500</v>
      </c>
      <c r="K150" s="91">
        <f>+'PROGRAMA 01'!K150+'PROGRAMA 02 '!K151+'PROGRAMA 03 CON PROYEC.'!K151+'PROGRAMA 04'!K150</f>
        <v>200</v>
      </c>
      <c r="L150" s="85">
        <f t="shared" ref="L150:L151" si="39">+(J150/F150)*100</f>
        <v>66.757493188010898</v>
      </c>
    </row>
    <row r="151" spans="1:12" x14ac:dyDescent="0.2">
      <c r="A151" s="9" t="s">
        <v>155</v>
      </c>
      <c r="B151" s="16" t="s">
        <v>156</v>
      </c>
      <c r="C151" s="91">
        <f>+'PROGRAMA 01'!C151+'PROGRAMA 02 '!C152+'PROGRAMA 03 CON PROYEC.'!C152+'PROGRAMA 04'!C151</f>
        <v>47519099</v>
      </c>
      <c r="D151" s="91">
        <f>+'PROGRAMA 01'!D151+'PROGRAMA 02 '!D152+'PROGRAMA 03 CON PROYEC.'!D152+'PROGRAMA 04'!D151</f>
        <v>-7500000</v>
      </c>
      <c r="E151" s="91">
        <f>+'PROGRAMA 01'!E151+'PROGRAMA 02 '!E152+'PROGRAMA 03 CON PROYEC.'!E152+'PROGRAMA 04'!E151</f>
        <v>-232650</v>
      </c>
      <c r="F151" s="91">
        <f>+'PROGRAMA 01'!F151+'PROGRAMA 02 '!F152+'PROGRAMA 03 CON PROYEC.'!F152+'PROGRAMA 04'!F151</f>
        <v>39786449</v>
      </c>
      <c r="G151" s="91">
        <f>+'PROGRAMA 01'!G151+'PROGRAMA 02 '!G152+'PROGRAMA 03 CON PROYEC.'!G152+'PROGRAMA 04'!G151</f>
        <v>322622.2</v>
      </c>
      <c r="H151" s="91">
        <f>+'PROGRAMA 01'!H151+'PROGRAMA 02 '!H152+'PROGRAMA 03 CON PROYEC.'!H152+'PROGRAMA 04'!H151</f>
        <v>1208260.6200000001</v>
      </c>
      <c r="I151" s="91">
        <f>+'PROGRAMA 01'!I151+'PROGRAMA 02 '!I152+'PROGRAMA 03 CON PROYEC.'!I152+'PROGRAMA 04'!I151</f>
        <v>10655071.16</v>
      </c>
      <c r="J151" s="91">
        <f>+'PROGRAMA 01'!J151+'PROGRAMA 02 '!J152+'PROGRAMA 03 CON PROYEC.'!J152+'PROGRAMA 04'!J151</f>
        <v>1530882.82</v>
      </c>
      <c r="K151" s="91">
        <f>+'PROGRAMA 01'!K151+'PROGRAMA 02 '!K152+'PROGRAMA 03 CON PROYEC.'!K152+'PROGRAMA 04'!K151</f>
        <v>27600495.02</v>
      </c>
      <c r="L151" s="85">
        <f t="shared" si="39"/>
        <v>3.8477493178644822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40">+C155+C156+C157+C158+C159+C160+C161+C162</f>
        <v>59200648</v>
      </c>
      <c r="D153" s="92">
        <f t="shared" si="40"/>
        <v>0</v>
      </c>
      <c r="E153" s="92">
        <f t="shared" si="40"/>
        <v>-4055723</v>
      </c>
      <c r="F153" s="92">
        <f t="shared" si="40"/>
        <v>55144925</v>
      </c>
      <c r="G153" s="92">
        <f t="shared" si="40"/>
        <v>1286280.2</v>
      </c>
      <c r="H153" s="92">
        <f t="shared" si="40"/>
        <v>2904496.29</v>
      </c>
      <c r="I153" s="92">
        <f t="shared" si="40"/>
        <v>6041069.3600000003</v>
      </c>
      <c r="J153" s="92">
        <f t="shared" si="40"/>
        <v>4190776.49</v>
      </c>
      <c r="K153" s="92">
        <f t="shared" si="40"/>
        <v>44913079.149999999</v>
      </c>
      <c r="L153" s="84">
        <f>+(J153/F153)*100</f>
        <v>7.5995687545136743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f>+'PROGRAMA 01'!C155+'PROGRAMA 02 '!C156+'PROGRAMA 03 CON PROYEC.'!C156+'PROGRAMA 04'!C155</f>
        <v>34745924</v>
      </c>
      <c r="D155" s="91">
        <f>+'PROGRAMA 01'!D155+'PROGRAMA 02 '!D156+'PROGRAMA 03 CON PROYEC.'!D156+'PROGRAMA 04'!D155</f>
        <v>0</v>
      </c>
      <c r="E155" s="91">
        <f>+'PROGRAMA 01'!E155+'PROGRAMA 02 '!E156+'PROGRAMA 03 CON PROYEC.'!E156+'PROGRAMA 04'!E155</f>
        <v>-1664143</v>
      </c>
      <c r="F155" s="91">
        <f>+'PROGRAMA 01'!F155+'PROGRAMA 02 '!F156+'PROGRAMA 03 CON PROYEC.'!F156+'PROGRAMA 04'!F155</f>
        <v>33081781</v>
      </c>
      <c r="G155" s="91">
        <f>+'PROGRAMA 01'!G155+'PROGRAMA 02 '!G156+'PROGRAMA 03 CON PROYEC.'!G156+'PROGRAMA 04'!G155</f>
        <v>185800</v>
      </c>
      <c r="H155" s="91">
        <f>+'PROGRAMA 01'!H155+'PROGRAMA 02 '!H156+'PROGRAMA 03 CON PROYEC.'!H156+'PROGRAMA 04'!H155</f>
        <v>146611.38</v>
      </c>
      <c r="I155" s="91">
        <f>+'PROGRAMA 01'!I155+'PROGRAMA 02 '!I156+'PROGRAMA 03 CON PROYEC.'!I156+'PROGRAMA 04'!I155</f>
        <v>327255.56</v>
      </c>
      <c r="J155" s="91">
        <f>+'PROGRAMA 01'!J155+'PROGRAMA 02 '!J156+'PROGRAMA 03 CON PROYEC.'!J156+'PROGRAMA 04'!J155</f>
        <v>332411.38</v>
      </c>
      <c r="K155" s="91">
        <f>+'PROGRAMA 01'!K155+'PROGRAMA 02 '!K156+'PROGRAMA 03 CON PROYEC.'!K156+'PROGRAMA 04'!K155</f>
        <v>32422114.059999999</v>
      </c>
      <c r="L155" s="85">
        <f t="shared" ref="L155:L162" si="41">+(J155/F155)*100</f>
        <v>1.004817062297825</v>
      </c>
    </row>
    <row r="156" spans="1:12" x14ac:dyDescent="0.2">
      <c r="A156" s="9" t="s">
        <v>161</v>
      </c>
      <c r="B156" s="16" t="s">
        <v>162</v>
      </c>
      <c r="C156" s="91">
        <f>+'PROGRAMA 01'!C156+'PROGRAMA 02 '!C157+'PROGRAMA 03 CON PROYEC.'!C157+'PROGRAMA 04'!C156</f>
        <v>999200</v>
      </c>
      <c r="D156" s="91">
        <f>+'PROGRAMA 01'!D156+'PROGRAMA 02 '!D157+'PROGRAMA 03 CON PROYEC.'!D157+'PROGRAMA 04'!D156</f>
        <v>0</v>
      </c>
      <c r="E156" s="91">
        <f>+'PROGRAMA 01'!E156+'PROGRAMA 02 '!E157+'PROGRAMA 03 CON PROYEC.'!E157+'PROGRAMA 04'!E156</f>
        <v>0</v>
      </c>
      <c r="F156" s="91">
        <f>+'PROGRAMA 01'!F156+'PROGRAMA 02 '!F157+'PROGRAMA 03 CON PROYEC.'!F157+'PROGRAMA 04'!F156</f>
        <v>999200</v>
      </c>
      <c r="G156" s="91">
        <f>+'PROGRAMA 01'!G156+'PROGRAMA 02 '!G157+'PROGRAMA 03 CON PROYEC.'!G157+'PROGRAMA 04'!G156</f>
        <v>27594.560000000001</v>
      </c>
      <c r="H156" s="91">
        <f>+'PROGRAMA 01'!H156+'PROGRAMA 02 '!H157+'PROGRAMA 03 CON PROYEC.'!H157+'PROGRAMA 04'!H156</f>
        <v>0</v>
      </c>
      <c r="I156" s="91">
        <f>+'PROGRAMA 01'!I156+'PROGRAMA 02 '!I157+'PROGRAMA 03 CON PROYEC.'!I157+'PROGRAMA 04'!I156</f>
        <v>4880</v>
      </c>
      <c r="J156" s="91">
        <f>+'PROGRAMA 01'!J156+'PROGRAMA 02 '!J157+'PROGRAMA 03 CON PROYEC.'!J157+'PROGRAMA 04'!J156</f>
        <v>27594.560000000001</v>
      </c>
      <c r="K156" s="91">
        <f>+'PROGRAMA 01'!K156+'PROGRAMA 02 '!K157+'PROGRAMA 03 CON PROYEC.'!K157+'PROGRAMA 04'!K156</f>
        <v>966725.44</v>
      </c>
      <c r="L156" s="85">
        <f t="shared" si="41"/>
        <v>2.7616653322658129</v>
      </c>
    </row>
    <row r="157" spans="1:12" x14ac:dyDescent="0.2">
      <c r="A157" s="9" t="s">
        <v>163</v>
      </c>
      <c r="B157" s="16" t="s">
        <v>164</v>
      </c>
      <c r="C157" s="91">
        <f>+'PROGRAMA 01'!C157+'PROGRAMA 02 '!C158+'PROGRAMA 03 CON PROYEC.'!C158+'PROGRAMA 04'!C157</f>
        <v>8078334</v>
      </c>
      <c r="D157" s="91">
        <f>+'PROGRAMA 01'!D157+'PROGRAMA 02 '!D158+'PROGRAMA 03 CON PROYEC.'!D158+'PROGRAMA 04'!D157</f>
        <v>0</v>
      </c>
      <c r="E157" s="91">
        <f>+'PROGRAMA 01'!E157+'PROGRAMA 02 '!E158+'PROGRAMA 03 CON PROYEC.'!E158+'PROGRAMA 04'!E157</f>
        <v>-838840</v>
      </c>
      <c r="F157" s="91">
        <f>+'PROGRAMA 01'!F157+'PROGRAMA 02 '!F158+'PROGRAMA 03 CON PROYEC.'!F158+'PROGRAMA 04'!F157</f>
        <v>7239494</v>
      </c>
      <c r="G157" s="91">
        <f>+'PROGRAMA 01'!G157+'PROGRAMA 02 '!G158+'PROGRAMA 03 CON PROYEC.'!G158+'PROGRAMA 04'!G157</f>
        <v>748959.64</v>
      </c>
      <c r="H157" s="91">
        <f>+'PROGRAMA 01'!H157+'PROGRAMA 02 '!H158+'PROGRAMA 03 CON PROYEC.'!H158+'PROGRAMA 04'!H157</f>
        <v>1230927.2</v>
      </c>
      <c r="I157" s="91">
        <f>+'PROGRAMA 01'!I157+'PROGRAMA 02 '!I158+'PROGRAMA 03 CON PROYEC.'!I158+'PROGRAMA 04'!I157</f>
        <v>585202.80000000005</v>
      </c>
      <c r="J157" s="91">
        <f>+'PROGRAMA 01'!J157+'PROGRAMA 02 '!J158+'PROGRAMA 03 CON PROYEC.'!J158+'PROGRAMA 04'!J157</f>
        <v>1979886.84</v>
      </c>
      <c r="K157" s="91">
        <f>+'PROGRAMA 01'!K157+'PROGRAMA 02 '!K158+'PROGRAMA 03 CON PROYEC.'!K158+'PROGRAMA 04'!K157</f>
        <v>4674404.3599999994</v>
      </c>
      <c r="L157" s="85">
        <f t="shared" si="41"/>
        <v>27.348414682020593</v>
      </c>
    </row>
    <row r="158" spans="1:12" x14ac:dyDescent="0.2">
      <c r="A158" s="9" t="s">
        <v>165</v>
      </c>
      <c r="B158" s="16" t="s">
        <v>333</v>
      </c>
      <c r="C158" s="91">
        <f>+'PROGRAMA 01'!C158+'PROGRAMA 02 '!C159+'PROGRAMA 03 CON PROYEC.'!C159+'PROGRAMA 04'!C158</f>
        <v>11772501</v>
      </c>
      <c r="D158" s="91">
        <f>+'PROGRAMA 01'!D158+'PROGRAMA 02 '!D159+'PROGRAMA 03 CON PROYEC.'!D159+'PROGRAMA 04'!D158</f>
        <v>0</v>
      </c>
      <c r="E158" s="91">
        <f>+'PROGRAMA 01'!E158+'PROGRAMA 02 '!E159+'PROGRAMA 03 CON PROYEC.'!E159+'PROGRAMA 04'!E158</f>
        <v>-1538940</v>
      </c>
      <c r="F158" s="91">
        <f>+'PROGRAMA 01'!F158+'PROGRAMA 02 '!F159+'PROGRAMA 03 CON PROYEC.'!F159+'PROGRAMA 04'!F158</f>
        <v>10233561</v>
      </c>
      <c r="G158" s="91">
        <f>+'PROGRAMA 01'!G158+'PROGRAMA 02 '!G159+'PROGRAMA 03 CON PROYEC.'!G159+'PROGRAMA 04'!G158</f>
        <v>0</v>
      </c>
      <c r="H158" s="91">
        <f>+'PROGRAMA 01'!H158+'PROGRAMA 02 '!H159+'PROGRAMA 03 CON PROYEC.'!H159+'PROGRAMA 04'!H158</f>
        <v>690000</v>
      </c>
      <c r="I158" s="91">
        <f>+'PROGRAMA 01'!I158+'PROGRAMA 02 '!I159+'PROGRAMA 03 CON PROYEC.'!I159+'PROGRAMA 04'!I158</f>
        <v>4330315</v>
      </c>
      <c r="J158" s="91">
        <f>+'PROGRAMA 01'!J158+'PROGRAMA 02 '!J159+'PROGRAMA 03 CON PROYEC.'!J159+'PROGRAMA 04'!J158</f>
        <v>690000</v>
      </c>
      <c r="K158" s="91">
        <f>+'PROGRAMA 01'!K158+'PROGRAMA 02 '!K159+'PROGRAMA 03 CON PROYEC.'!K159+'PROGRAMA 04'!K158</f>
        <v>5213246</v>
      </c>
      <c r="L158" s="85">
        <f t="shared" si="41"/>
        <v>6.7425210051515787</v>
      </c>
    </row>
    <row r="159" spans="1:12" x14ac:dyDescent="0.2">
      <c r="A159" s="9" t="s">
        <v>166</v>
      </c>
      <c r="B159" s="16" t="s">
        <v>167</v>
      </c>
      <c r="C159" s="91">
        <f>+'PROGRAMA 01'!C159+'PROGRAMA 02 '!C160+'PROGRAMA 03 CON PROYEC.'!C160+'PROGRAMA 04'!C159</f>
        <v>2844379</v>
      </c>
      <c r="D159" s="91">
        <f>+'PROGRAMA 01'!D159+'PROGRAMA 02 '!D160+'PROGRAMA 03 CON PROYEC.'!D160+'PROGRAMA 04'!D159</f>
        <v>0</v>
      </c>
      <c r="E159" s="91">
        <f>+'PROGRAMA 01'!E159+'PROGRAMA 02 '!E160+'PROGRAMA 03 CON PROYEC.'!E160+'PROGRAMA 04'!E159</f>
        <v>-13800</v>
      </c>
      <c r="F159" s="91">
        <f>+'PROGRAMA 01'!F159+'PROGRAMA 02 '!F160+'PROGRAMA 03 CON PROYEC.'!F160+'PROGRAMA 04'!F159</f>
        <v>2830579</v>
      </c>
      <c r="G159" s="91">
        <f>+'PROGRAMA 01'!G159+'PROGRAMA 02 '!G160+'PROGRAMA 03 CON PROYEC.'!G160+'PROGRAMA 04'!G159</f>
        <v>322066</v>
      </c>
      <c r="H159" s="91">
        <f>+'PROGRAMA 01'!H159+'PROGRAMA 02 '!H160+'PROGRAMA 03 CON PROYEC.'!H160+'PROGRAMA 04'!H159</f>
        <v>830188.21</v>
      </c>
      <c r="I159" s="91">
        <f>+'PROGRAMA 01'!I159+'PROGRAMA 02 '!I160+'PROGRAMA 03 CON PROYEC.'!I160+'PROGRAMA 04'!I159</f>
        <v>793416</v>
      </c>
      <c r="J159" s="91">
        <f>+'PROGRAMA 01'!J159+'PROGRAMA 02 '!J160+'PROGRAMA 03 CON PROYEC.'!J160+'PROGRAMA 04'!J159</f>
        <v>1152254.21</v>
      </c>
      <c r="K159" s="91">
        <f>+'PROGRAMA 01'!K159+'PROGRAMA 02 '!K160+'PROGRAMA 03 CON PROYEC.'!K160+'PROGRAMA 04'!K159</f>
        <v>884908.79</v>
      </c>
      <c r="L159" s="85">
        <f t="shared" si="41"/>
        <v>40.707367997854853</v>
      </c>
    </row>
    <row r="160" spans="1:12" x14ac:dyDescent="0.2">
      <c r="A160" s="9" t="s">
        <v>168</v>
      </c>
      <c r="B160" s="16" t="s">
        <v>169</v>
      </c>
      <c r="C160" s="91">
        <f>+'PROGRAMA 01'!C160+'PROGRAMA 02 '!C161+'PROGRAMA 03 CON PROYEC.'!C161+'PROGRAMA 04'!C160</f>
        <v>681860</v>
      </c>
      <c r="D160" s="91">
        <f>+'PROGRAMA 01'!D160+'PROGRAMA 02 '!D161+'PROGRAMA 03 CON PROYEC.'!D161+'PROGRAMA 04'!D160</f>
        <v>0</v>
      </c>
      <c r="E160" s="91">
        <f>+'PROGRAMA 01'!E160+'PROGRAMA 02 '!E161+'PROGRAMA 03 CON PROYEC.'!E161+'PROGRAMA 04'!E160</f>
        <v>0</v>
      </c>
      <c r="F160" s="91">
        <f>+'PROGRAMA 01'!F160+'PROGRAMA 02 '!F161+'PROGRAMA 03 CON PROYEC.'!F161+'PROGRAMA 04'!F160</f>
        <v>681860</v>
      </c>
      <c r="G160" s="91">
        <f>+'PROGRAMA 01'!G160+'PROGRAMA 02 '!G161+'PROGRAMA 03 CON PROYEC.'!G161+'PROGRAMA 04'!G160</f>
        <v>0</v>
      </c>
      <c r="H160" s="91">
        <f>+'PROGRAMA 01'!H160+'PROGRAMA 02 '!H161+'PROGRAMA 03 CON PROYEC.'!H161+'PROGRAMA 04'!H160</f>
        <v>0</v>
      </c>
      <c r="I160" s="91">
        <f>+'PROGRAMA 01'!I160+'PROGRAMA 02 '!I161+'PROGRAMA 03 CON PROYEC.'!I161+'PROGRAMA 04'!I160</f>
        <v>0</v>
      </c>
      <c r="J160" s="91">
        <f>+'PROGRAMA 01'!J160+'PROGRAMA 02 '!J161+'PROGRAMA 03 CON PROYEC.'!J161+'PROGRAMA 04'!J160</f>
        <v>0</v>
      </c>
      <c r="K160" s="91">
        <f>+'PROGRAMA 01'!K160+'PROGRAMA 02 '!K161+'PROGRAMA 03 CON PROYEC.'!K161+'PROGRAMA 04'!K160</f>
        <v>681860</v>
      </c>
      <c r="L160" s="85">
        <f t="shared" si="41"/>
        <v>0</v>
      </c>
    </row>
    <row r="161" spans="1:12" x14ac:dyDescent="0.2">
      <c r="A161" s="9" t="s">
        <v>170</v>
      </c>
      <c r="B161" s="16" t="s">
        <v>171</v>
      </c>
      <c r="C161" s="91">
        <f>+'PROGRAMA 01'!C161+'PROGRAMA 02 '!C162+'PROGRAMA 03 CON PROYEC.'!C162+'PROGRAMA 04'!C161</f>
        <v>32450</v>
      </c>
      <c r="D161" s="91">
        <f>+'PROGRAMA 01'!D161+'PROGRAMA 02 '!D162+'PROGRAMA 03 CON PROYEC.'!D162+'PROGRAMA 04'!D161</f>
        <v>0</v>
      </c>
      <c r="E161" s="91">
        <f>+'PROGRAMA 01'!E161+'PROGRAMA 02 '!E162+'PROGRAMA 03 CON PROYEC.'!E162+'PROGRAMA 04'!E161</f>
        <v>0</v>
      </c>
      <c r="F161" s="91">
        <f>+'PROGRAMA 01'!F161+'PROGRAMA 02 '!F162+'PROGRAMA 03 CON PROYEC.'!F162+'PROGRAMA 04'!F161</f>
        <v>32450</v>
      </c>
      <c r="G161" s="91">
        <f>+'PROGRAMA 01'!G161+'PROGRAMA 02 '!G162+'PROGRAMA 03 CON PROYEC.'!G162+'PROGRAMA 04'!G161</f>
        <v>0</v>
      </c>
      <c r="H161" s="91">
        <f>+'PROGRAMA 01'!H161+'PROGRAMA 02 '!H162+'PROGRAMA 03 CON PROYEC.'!H162+'PROGRAMA 04'!H161</f>
        <v>0</v>
      </c>
      <c r="I161" s="91">
        <f>+'PROGRAMA 01'!I161+'PROGRAMA 02 '!I162+'PROGRAMA 03 CON PROYEC.'!I162+'PROGRAMA 04'!I161</f>
        <v>0</v>
      </c>
      <c r="J161" s="91">
        <f>+'PROGRAMA 01'!J161+'PROGRAMA 02 '!J162+'PROGRAMA 03 CON PROYEC.'!J162+'PROGRAMA 04'!J161</f>
        <v>0</v>
      </c>
      <c r="K161" s="91">
        <f>+'PROGRAMA 01'!K161+'PROGRAMA 02 '!K162+'PROGRAMA 03 CON PROYEC.'!K162+'PROGRAMA 04'!K161</f>
        <v>32450</v>
      </c>
      <c r="L161" s="85">
        <f t="shared" si="41"/>
        <v>0</v>
      </c>
    </row>
    <row r="162" spans="1:12" x14ac:dyDescent="0.2">
      <c r="A162" s="9" t="s">
        <v>172</v>
      </c>
      <c r="B162" s="16" t="s">
        <v>334</v>
      </c>
      <c r="C162" s="91">
        <f>+'PROGRAMA 01'!C162+'PROGRAMA 02 '!C163+'PROGRAMA 03 CON PROYEC.'!C163+'PROGRAMA 04'!C162</f>
        <v>46000</v>
      </c>
      <c r="D162" s="91">
        <f>+'PROGRAMA 01'!D162+'PROGRAMA 02 '!D163+'PROGRAMA 03 CON PROYEC.'!D163+'PROGRAMA 04'!D162</f>
        <v>0</v>
      </c>
      <c r="E162" s="91">
        <f>+'PROGRAMA 01'!E162+'PROGRAMA 02 '!E163+'PROGRAMA 03 CON PROYEC.'!E163+'PROGRAMA 04'!E162</f>
        <v>0</v>
      </c>
      <c r="F162" s="91">
        <f>+'PROGRAMA 01'!F162+'PROGRAMA 02 '!F163+'PROGRAMA 03 CON PROYEC.'!F163+'PROGRAMA 04'!F162</f>
        <v>46000</v>
      </c>
      <c r="G162" s="91">
        <f>+'PROGRAMA 01'!G162+'PROGRAMA 02 '!G163+'PROGRAMA 03 CON PROYEC.'!G163+'PROGRAMA 04'!G162</f>
        <v>1860</v>
      </c>
      <c r="H162" s="91">
        <f>+'PROGRAMA 01'!H162+'PROGRAMA 02 '!H163+'PROGRAMA 03 CON PROYEC.'!H163+'PROGRAMA 04'!H162</f>
        <v>6769.5</v>
      </c>
      <c r="I162" s="91">
        <f>+'PROGRAMA 01'!I162+'PROGRAMA 02 '!I163+'PROGRAMA 03 CON PROYEC.'!I163+'PROGRAMA 04'!I162</f>
        <v>0</v>
      </c>
      <c r="J162" s="91">
        <f>+'PROGRAMA 01'!J162+'PROGRAMA 02 '!J163+'PROGRAMA 03 CON PROYEC.'!J163+'PROGRAMA 04'!J162</f>
        <v>8629.5</v>
      </c>
      <c r="K162" s="91">
        <f>+'PROGRAMA 01'!K162+'PROGRAMA 02 '!K163+'PROGRAMA 03 CON PROYEC.'!K163+'PROGRAMA 04'!K162</f>
        <v>37370.5</v>
      </c>
      <c r="L162" s="85">
        <f t="shared" si="41"/>
        <v>18.759782608695652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42">+C166+C177+C183</f>
        <v>350988778</v>
      </c>
      <c r="D164" s="90">
        <f t="shared" si="42"/>
        <v>-147864460</v>
      </c>
      <c r="E164" s="90">
        <f t="shared" si="42"/>
        <v>7818550</v>
      </c>
      <c r="F164" s="90">
        <f t="shared" si="42"/>
        <v>210942868</v>
      </c>
      <c r="G164" s="90">
        <f t="shared" si="42"/>
        <v>2063874.6</v>
      </c>
      <c r="H164" s="90">
        <f t="shared" si="42"/>
        <v>19326144.440000001</v>
      </c>
      <c r="I164" s="90">
        <f t="shared" si="42"/>
        <v>473757.83999999997</v>
      </c>
      <c r="J164" s="90">
        <f t="shared" si="42"/>
        <v>21390019.040000003</v>
      </c>
      <c r="K164" s="90">
        <f t="shared" si="42"/>
        <v>189079091.12</v>
      </c>
      <c r="L164" s="80">
        <f>+(J164/F164)*100</f>
        <v>10.140195420117262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43">+C168+C170+C171+C172+C173+C174+C175+C169</f>
        <v>129119078</v>
      </c>
      <c r="D166" s="92">
        <f t="shared" si="43"/>
        <v>-41083573</v>
      </c>
      <c r="E166" s="92">
        <f t="shared" si="43"/>
        <v>7818550</v>
      </c>
      <c r="F166" s="92">
        <f t="shared" si="43"/>
        <v>95854055</v>
      </c>
      <c r="G166" s="92">
        <f t="shared" si="43"/>
        <v>0</v>
      </c>
      <c r="H166" s="92">
        <f t="shared" si="43"/>
        <v>19326144.440000001</v>
      </c>
      <c r="I166" s="92">
        <f t="shared" si="43"/>
        <v>174297.84</v>
      </c>
      <c r="J166" s="92">
        <f t="shared" si="43"/>
        <v>19326144.440000001</v>
      </c>
      <c r="K166" s="92">
        <f t="shared" si="43"/>
        <v>76353612.719999999</v>
      </c>
      <c r="L166" s="84">
        <f>+(J166/F166)*100</f>
        <v>20.1620520279502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f>+'PROGRAMA 01'!C168+'PROGRAMA 02 '!C169+'PROGRAMA 03 CON PROYEC.'!C169+'PROGRAMA 04'!C168</f>
        <v>0</v>
      </c>
      <c r="D168" s="91">
        <f>+'PROGRAMA 01'!D168+'PROGRAMA 02 '!D169+'PROGRAMA 03 CON PROYEC.'!D169+'PROGRAMA 04'!D168</f>
        <v>0</v>
      </c>
      <c r="E168" s="91">
        <f>+'PROGRAMA 01'!E168+'PROGRAMA 02 '!E169+'PROGRAMA 03 CON PROYEC.'!E169+'PROGRAMA 04'!E168</f>
        <v>0</v>
      </c>
      <c r="F168" s="91">
        <f>+'PROGRAMA 01'!F168+'PROGRAMA 02 '!F169+'PROGRAMA 03 CON PROYEC.'!F169+'PROGRAMA 04'!F168</f>
        <v>0</v>
      </c>
      <c r="G168" s="91">
        <f>+'PROGRAMA 01'!G168+'PROGRAMA 02 '!G169+'PROGRAMA 03 CON PROYEC.'!G169+'PROGRAMA 04'!G168</f>
        <v>0</v>
      </c>
      <c r="H168" s="91">
        <f>+'PROGRAMA 01'!H168+'PROGRAMA 02 '!H169+'PROGRAMA 03 CON PROYEC.'!H169+'PROGRAMA 04'!H168</f>
        <v>0</v>
      </c>
      <c r="I168" s="91">
        <f>+'PROGRAMA 01'!I168+'PROGRAMA 02 '!I169+'PROGRAMA 03 CON PROYEC.'!I169+'PROGRAMA 04'!I168</f>
        <v>0</v>
      </c>
      <c r="J168" s="91">
        <f>+'PROGRAMA 01'!J168+'PROGRAMA 02 '!J169+'PROGRAMA 03 CON PROYEC.'!J169+'PROGRAMA 04'!J168</f>
        <v>0</v>
      </c>
      <c r="K168" s="91">
        <f>+'PROGRAMA 01'!K168+'PROGRAMA 02 '!K169+'PROGRAMA 03 CON PROYEC.'!K169+'PROGRAMA 04'!K168</f>
        <v>0</v>
      </c>
      <c r="L168" s="85" t="e">
        <f t="shared" ref="L168:L175" si="44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f>+'PROGRAMA 01'!C169+'PROGRAMA 02 '!C170+'PROGRAMA 03 CON PROYEC.'!C170+'PROGRAMA 04'!C169</f>
        <v>0</v>
      </c>
      <c r="D169" s="91">
        <f>+'PROGRAMA 01'!D169+'PROGRAMA 02 '!D170+'PROGRAMA 03 CON PROYEC.'!D170+'PROGRAMA 04'!D169</f>
        <v>0</v>
      </c>
      <c r="E169" s="91">
        <f>+'PROGRAMA 01'!E169+'PROGRAMA 02 '!E170+'PROGRAMA 03 CON PROYEC.'!E170+'PROGRAMA 04'!E169</f>
        <v>0</v>
      </c>
      <c r="F169" s="91">
        <f>+'PROGRAMA 01'!F169+'PROGRAMA 02 '!F170+'PROGRAMA 03 CON PROYEC.'!F170+'PROGRAMA 04'!F169</f>
        <v>0</v>
      </c>
      <c r="G169" s="91">
        <f>+'PROGRAMA 01'!G169+'PROGRAMA 02 '!G170+'PROGRAMA 03 CON PROYEC.'!G170+'PROGRAMA 04'!G169</f>
        <v>0</v>
      </c>
      <c r="H169" s="91">
        <f>+'PROGRAMA 01'!H169+'PROGRAMA 02 '!H170+'PROGRAMA 03 CON PROYEC.'!H170+'PROGRAMA 04'!H169</f>
        <v>0</v>
      </c>
      <c r="I169" s="91">
        <f>+'PROGRAMA 01'!I169+'PROGRAMA 02 '!I170+'PROGRAMA 03 CON PROYEC.'!I170+'PROGRAMA 04'!I169</f>
        <v>0</v>
      </c>
      <c r="J169" s="91">
        <f>+'PROGRAMA 01'!J169+'PROGRAMA 02 '!J170+'PROGRAMA 03 CON PROYEC.'!J170+'PROGRAMA 04'!J169</f>
        <v>0</v>
      </c>
      <c r="K169" s="91">
        <f>+'PROGRAMA 01'!K169+'PROGRAMA 02 '!K170+'PROGRAMA 03 CON PROYEC.'!K170+'PROGRAMA 04'!K169</f>
        <v>0</v>
      </c>
      <c r="L169" s="85" t="e">
        <f t="shared" si="44"/>
        <v>#DIV/0!</v>
      </c>
    </row>
    <row r="170" spans="1:12" x14ac:dyDescent="0.2">
      <c r="A170" s="9" t="s">
        <v>178</v>
      </c>
      <c r="B170" s="16" t="s">
        <v>179</v>
      </c>
      <c r="C170" s="91">
        <f>+'PROGRAMA 01'!C170+'PROGRAMA 02 '!C171+'PROGRAMA 03 CON PROYEC.'!C171+'PROGRAMA 04'!C170</f>
        <v>12081700</v>
      </c>
      <c r="D170" s="91">
        <f>+'PROGRAMA 01'!D170+'PROGRAMA 02 '!D171+'PROGRAMA 03 CON PROYEC.'!D171+'PROGRAMA 04'!D170</f>
        <v>-570000</v>
      </c>
      <c r="E170" s="91">
        <f>+'PROGRAMA 01'!E170+'PROGRAMA 02 '!E171+'PROGRAMA 03 CON PROYEC.'!E171+'PROGRAMA 04'!E170</f>
        <v>-31660</v>
      </c>
      <c r="F170" s="91">
        <f>+'PROGRAMA 01'!F170+'PROGRAMA 02 '!F171+'PROGRAMA 03 CON PROYEC.'!F171+'PROGRAMA 04'!F170</f>
        <v>11480040</v>
      </c>
      <c r="G170" s="91">
        <f>+'PROGRAMA 01'!G170+'PROGRAMA 02 '!G171+'PROGRAMA 03 CON PROYEC.'!G171+'PROGRAMA 04'!G170</f>
        <v>0</v>
      </c>
      <c r="H170" s="91">
        <f>+'PROGRAMA 01'!H170+'PROGRAMA 02 '!H171+'PROGRAMA 03 CON PROYEC.'!H171+'PROGRAMA 04'!H170</f>
        <v>3218108.29</v>
      </c>
      <c r="I170" s="91">
        <f>+'PROGRAMA 01'!I170+'PROGRAMA 02 '!I171+'PROGRAMA 03 CON PROYEC.'!I171+'PROGRAMA 04'!I170</f>
        <v>20384</v>
      </c>
      <c r="J170" s="91">
        <f>+'PROGRAMA 01'!J170+'PROGRAMA 02 '!J171+'PROGRAMA 03 CON PROYEC.'!J171+'PROGRAMA 04'!J170</f>
        <v>3218108.29</v>
      </c>
      <c r="K170" s="91">
        <f>+'PROGRAMA 01'!K170+'PROGRAMA 02 '!K171+'PROGRAMA 03 CON PROYEC.'!K171+'PROGRAMA 04'!K170</f>
        <v>8241547.71</v>
      </c>
      <c r="L170" s="85">
        <f t="shared" si="44"/>
        <v>28.032204504513924</v>
      </c>
    </row>
    <row r="171" spans="1:12" x14ac:dyDescent="0.2">
      <c r="A171" s="9" t="s">
        <v>180</v>
      </c>
      <c r="B171" s="16" t="s">
        <v>181</v>
      </c>
      <c r="C171" s="91">
        <f>+'PROGRAMA 01'!C171+'PROGRAMA 02 '!C172+'PROGRAMA 03 CON PROYEC.'!C172+'PROGRAMA 04'!C171</f>
        <v>6882000</v>
      </c>
      <c r="D171" s="91">
        <f>+'PROGRAMA 01'!D171+'PROGRAMA 02 '!D172+'PROGRAMA 03 CON PROYEC.'!D172+'PROGRAMA 04'!D171</f>
        <v>570000</v>
      </c>
      <c r="E171" s="91">
        <f>+'PROGRAMA 01'!E171+'PROGRAMA 02 '!E172+'PROGRAMA 03 CON PROYEC.'!E172+'PROGRAMA 04'!E171</f>
        <v>-834000</v>
      </c>
      <c r="F171" s="91">
        <f>+'PROGRAMA 01'!F171+'PROGRAMA 02 '!F172+'PROGRAMA 03 CON PROYEC.'!F172+'PROGRAMA 04'!F171</f>
        <v>6618000</v>
      </c>
      <c r="G171" s="91">
        <f>+'PROGRAMA 01'!G171+'PROGRAMA 02 '!G172+'PROGRAMA 03 CON PROYEC.'!G172+'PROGRAMA 04'!G171</f>
        <v>0</v>
      </c>
      <c r="H171" s="91">
        <f>+'PROGRAMA 01'!H171+'PROGRAMA 02 '!H172+'PROGRAMA 03 CON PROYEC.'!H172+'PROGRAMA 04'!H171</f>
        <v>0</v>
      </c>
      <c r="I171" s="91">
        <f>+'PROGRAMA 01'!I171+'PROGRAMA 02 '!I172+'PROGRAMA 03 CON PROYEC.'!I172+'PROGRAMA 04'!I171</f>
        <v>0</v>
      </c>
      <c r="J171" s="91">
        <f>+'PROGRAMA 01'!J171+'PROGRAMA 02 '!J172+'PROGRAMA 03 CON PROYEC.'!J172+'PROGRAMA 04'!J171</f>
        <v>0</v>
      </c>
      <c r="K171" s="91">
        <f>+'PROGRAMA 01'!K171+'PROGRAMA 02 '!K172+'PROGRAMA 03 CON PROYEC.'!K172+'PROGRAMA 04'!K171</f>
        <v>6618000</v>
      </c>
      <c r="L171" s="85">
        <f t="shared" si="44"/>
        <v>0</v>
      </c>
    </row>
    <row r="172" spans="1:12" x14ac:dyDescent="0.2">
      <c r="A172" s="9" t="s">
        <v>182</v>
      </c>
      <c r="B172" s="16" t="s">
        <v>183</v>
      </c>
      <c r="C172" s="91">
        <f>+'PROGRAMA 01'!C172+'PROGRAMA 02 '!C173+'PROGRAMA 03 CON PROYEC.'!C173+'PROGRAMA 04'!C172</f>
        <v>107765000</v>
      </c>
      <c r="D172" s="91">
        <f>+'PROGRAMA 01'!D172+'PROGRAMA 02 '!D173+'PROGRAMA 03 CON PROYEC.'!D173+'PROGRAMA 04'!D172</f>
        <v>-41083573</v>
      </c>
      <c r="E172" s="91">
        <f>+'PROGRAMA 01'!E172+'PROGRAMA 02 '!E173+'PROGRAMA 03 CON PROYEC.'!E173+'PROGRAMA 04'!E172</f>
        <v>8684210</v>
      </c>
      <c r="F172" s="91">
        <f>+'PROGRAMA 01'!F172+'PROGRAMA 02 '!F173+'PROGRAMA 03 CON PROYEC.'!F173+'PROGRAMA 04'!F172</f>
        <v>75365637</v>
      </c>
      <c r="G172" s="91">
        <f>+'PROGRAMA 01'!G172+'PROGRAMA 02 '!G173+'PROGRAMA 03 CON PROYEC.'!G173+'PROGRAMA 04'!G172</f>
        <v>0</v>
      </c>
      <c r="H172" s="91">
        <f>+'PROGRAMA 01'!H172+'PROGRAMA 02 '!H173+'PROGRAMA 03 CON PROYEC.'!H173+'PROGRAMA 04'!H172</f>
        <v>15318036.15</v>
      </c>
      <c r="I172" s="91">
        <f>+'PROGRAMA 01'!I172+'PROGRAMA 02 '!I173+'PROGRAMA 03 CON PROYEC.'!I173+'PROGRAMA 04'!I172</f>
        <v>93963.839999999997</v>
      </c>
      <c r="J172" s="91">
        <f>+'PROGRAMA 01'!J172+'PROGRAMA 02 '!J173+'PROGRAMA 03 CON PROYEC.'!J173+'PROGRAMA 04'!J172</f>
        <v>15318036.15</v>
      </c>
      <c r="K172" s="91">
        <f>+'PROGRAMA 01'!K172+'PROGRAMA 02 '!K173+'PROGRAMA 03 CON PROYEC.'!K173+'PROGRAMA 04'!K172</f>
        <v>59953637.009999998</v>
      </c>
      <c r="L172" s="85">
        <f t="shared" si="44"/>
        <v>20.324960764280412</v>
      </c>
    </row>
    <row r="173" spans="1:12" x14ac:dyDescent="0.2">
      <c r="A173" s="9" t="s">
        <v>184</v>
      </c>
      <c r="B173" s="16" t="s">
        <v>185</v>
      </c>
      <c r="C173" s="91">
        <f>+'PROGRAMA 01'!C173+'PROGRAMA 02 '!C174+'PROGRAMA 03 CON PROYEC.'!C174+'PROGRAMA 04'!C173</f>
        <v>1490378</v>
      </c>
      <c r="D173" s="91">
        <f>+'PROGRAMA 01'!D173+'PROGRAMA 02 '!D174+'PROGRAMA 03 CON PROYEC.'!D174+'PROGRAMA 04'!D173</f>
        <v>0</v>
      </c>
      <c r="E173" s="91">
        <f>+'PROGRAMA 01'!E173+'PROGRAMA 02 '!E174+'PROGRAMA 03 CON PROYEC.'!E174+'PROGRAMA 04'!E173</f>
        <v>0</v>
      </c>
      <c r="F173" s="91">
        <f>+'PROGRAMA 01'!F173+'PROGRAMA 02 '!F174+'PROGRAMA 03 CON PROYEC.'!F174+'PROGRAMA 04'!F173</f>
        <v>1490378</v>
      </c>
      <c r="G173" s="91">
        <f>+'PROGRAMA 01'!G173+'PROGRAMA 02 '!G174+'PROGRAMA 03 CON PROYEC.'!G174+'PROGRAMA 04'!G173</f>
        <v>0</v>
      </c>
      <c r="H173" s="91">
        <f>+'PROGRAMA 01'!H173+'PROGRAMA 02 '!H174+'PROGRAMA 03 CON PROYEC.'!H174+'PROGRAMA 04'!H173</f>
        <v>0</v>
      </c>
      <c r="I173" s="91">
        <f>+'PROGRAMA 01'!I173+'PROGRAMA 02 '!I174+'PROGRAMA 03 CON PROYEC.'!I174+'PROGRAMA 04'!I173</f>
        <v>0</v>
      </c>
      <c r="J173" s="91">
        <f>+'PROGRAMA 01'!J173+'PROGRAMA 02 '!J174+'PROGRAMA 03 CON PROYEC.'!J174+'PROGRAMA 04'!J173</f>
        <v>0</v>
      </c>
      <c r="K173" s="91">
        <f>+'PROGRAMA 01'!K173+'PROGRAMA 02 '!K174+'PROGRAMA 03 CON PROYEC.'!K174+'PROGRAMA 04'!K173</f>
        <v>1490378</v>
      </c>
      <c r="L173" s="85">
        <f t="shared" si="44"/>
        <v>0</v>
      </c>
    </row>
    <row r="174" spans="1:12" hidden="1" x14ac:dyDescent="0.2">
      <c r="A174" s="9" t="s">
        <v>186</v>
      </c>
      <c r="B174" s="16" t="s">
        <v>187</v>
      </c>
      <c r="C174" s="91">
        <f>+'PROGRAMA 01'!C174+'PROGRAMA 02 '!C175+'PROGRAMA 03 CON PROYEC.'!C175+'PROGRAMA 04'!C174</f>
        <v>0</v>
      </c>
      <c r="D174" s="91">
        <f>+'PROGRAMA 01'!D174+'PROGRAMA 02 '!D175+'PROGRAMA 03 CON PROYEC.'!D175+'PROGRAMA 04'!D174</f>
        <v>0</v>
      </c>
      <c r="E174" s="91">
        <f>+'PROGRAMA 01'!E174+'PROGRAMA 02 '!E175+'PROGRAMA 03 CON PROYEC.'!E175+'PROGRAMA 04'!E174</f>
        <v>0</v>
      </c>
      <c r="F174" s="91">
        <f>+'PROGRAMA 01'!F174+'PROGRAMA 02 '!F175+'PROGRAMA 03 CON PROYEC.'!F175+'PROGRAMA 04'!F174</f>
        <v>0</v>
      </c>
      <c r="G174" s="91">
        <f>+'PROGRAMA 01'!G174+'PROGRAMA 02 '!G175+'PROGRAMA 03 CON PROYEC.'!G175+'PROGRAMA 04'!G174</f>
        <v>0</v>
      </c>
      <c r="H174" s="91">
        <f>+'PROGRAMA 01'!H174+'PROGRAMA 02 '!H175+'PROGRAMA 03 CON PROYEC.'!H175+'PROGRAMA 04'!H174</f>
        <v>0</v>
      </c>
      <c r="I174" s="91">
        <f>+'PROGRAMA 01'!I174+'PROGRAMA 02 '!I175+'PROGRAMA 03 CON PROYEC.'!I175+'PROGRAMA 04'!I174</f>
        <v>0</v>
      </c>
      <c r="J174" s="91">
        <f>+'PROGRAMA 01'!J174+'PROGRAMA 02 '!J175+'PROGRAMA 03 CON PROYEC.'!J175+'PROGRAMA 04'!J174</f>
        <v>0</v>
      </c>
      <c r="K174" s="91">
        <f>+'PROGRAMA 01'!K174+'PROGRAMA 02 '!K175+'PROGRAMA 03 CON PROYEC.'!K175+'PROGRAMA 04'!K174</f>
        <v>0</v>
      </c>
      <c r="L174" s="85" t="e">
        <f t="shared" si="44"/>
        <v>#DIV/0!</v>
      </c>
    </row>
    <row r="175" spans="1:12" x14ac:dyDescent="0.2">
      <c r="A175" s="9" t="s">
        <v>188</v>
      </c>
      <c r="B175" s="19" t="s">
        <v>335</v>
      </c>
      <c r="C175" s="91">
        <f>+'PROGRAMA 01'!C175+'PROGRAMA 02 '!C176+'PROGRAMA 03 CON PROYEC.'!C176+'PROGRAMA 04'!C175</f>
        <v>900000</v>
      </c>
      <c r="D175" s="91">
        <f>+'PROGRAMA 01'!D175+'PROGRAMA 02 '!D176+'PROGRAMA 03 CON PROYEC.'!D176+'PROGRAMA 04'!D175</f>
        <v>0</v>
      </c>
      <c r="E175" s="91">
        <f>+'PROGRAMA 01'!E175+'PROGRAMA 02 '!E176+'PROGRAMA 03 CON PROYEC.'!E176+'PROGRAMA 04'!E175</f>
        <v>0</v>
      </c>
      <c r="F175" s="91">
        <f>+'PROGRAMA 01'!F175+'PROGRAMA 02 '!F176+'PROGRAMA 03 CON PROYEC.'!F176+'PROGRAMA 04'!F175</f>
        <v>900000</v>
      </c>
      <c r="G175" s="91">
        <f>+'PROGRAMA 01'!G175+'PROGRAMA 02 '!G176+'PROGRAMA 03 CON PROYEC.'!G176+'PROGRAMA 04'!G175</f>
        <v>0</v>
      </c>
      <c r="H175" s="91">
        <f>+'PROGRAMA 01'!H175+'PROGRAMA 02 '!H176+'PROGRAMA 03 CON PROYEC.'!H176+'PROGRAMA 04'!H175</f>
        <v>790000</v>
      </c>
      <c r="I175" s="91">
        <f>+'PROGRAMA 01'!I175+'PROGRAMA 02 '!I176+'PROGRAMA 03 CON PROYEC.'!I176+'PROGRAMA 04'!I175</f>
        <v>59950</v>
      </c>
      <c r="J175" s="91">
        <f>+'PROGRAMA 01'!J175+'PROGRAMA 02 '!J176+'PROGRAMA 03 CON PROYEC.'!J176+'PROGRAMA 04'!J175</f>
        <v>790000</v>
      </c>
      <c r="K175" s="91">
        <f>+'PROGRAMA 01'!K175+'PROGRAMA 02 '!K176+'PROGRAMA 03 CON PROYEC.'!K176+'PROGRAMA 04'!K175</f>
        <v>50050</v>
      </c>
      <c r="L175" s="85">
        <f t="shared" si="44"/>
        <v>87.777777777777771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 t="shared" ref="C177:K177" si="45">+C179+C180+C181</f>
        <v>0</v>
      </c>
      <c r="D177" s="92">
        <f t="shared" si="45"/>
        <v>0</v>
      </c>
      <c r="E177" s="92">
        <f t="shared" si="45"/>
        <v>0</v>
      </c>
      <c r="F177" s="92">
        <f t="shared" si="45"/>
        <v>0</v>
      </c>
      <c r="G177" s="92">
        <f t="shared" si="45"/>
        <v>0</v>
      </c>
      <c r="H177" s="92">
        <f t="shared" si="45"/>
        <v>0</v>
      </c>
      <c r="I177" s="92">
        <f t="shared" si="45"/>
        <v>0</v>
      </c>
      <c r="J177" s="92">
        <f t="shared" si="45"/>
        <v>0</v>
      </c>
      <c r="K177" s="92">
        <f t="shared" si="45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f>+'PROGRAMA 01'!C179+'PROGRAMA 02 '!C180+'PROGRAMA 03 CON PROYEC.'!C180+'PROGRAMA 04'!C179</f>
        <v>0</v>
      </c>
      <c r="D179" s="91">
        <f>+'PROGRAMA 01'!D179+'PROGRAMA 02 '!D180+'PROGRAMA 03 CON PROYEC.'!D180+'PROGRAMA 04'!D179</f>
        <v>0</v>
      </c>
      <c r="E179" s="91">
        <f>+'PROGRAMA 01'!E179+'PROGRAMA 02 '!E180+'PROGRAMA 03 CON PROYEC.'!E180+'PROGRAMA 04'!E179</f>
        <v>0</v>
      </c>
      <c r="F179" s="91">
        <f>+'PROGRAMA 01'!F179+'PROGRAMA 02 '!F180+'PROGRAMA 03 CON PROYEC.'!F180+'PROGRAMA 04'!F179</f>
        <v>0</v>
      </c>
      <c r="G179" s="91">
        <f>+'PROGRAMA 01'!G179+'PROGRAMA 02 '!G180+'PROGRAMA 03 CON PROYEC.'!G180+'PROGRAMA 04'!G179</f>
        <v>0</v>
      </c>
      <c r="H179" s="91">
        <f>+'PROGRAMA 01'!H179+'PROGRAMA 02 '!H180+'PROGRAMA 03 CON PROYEC.'!H180+'PROGRAMA 04'!H179</f>
        <v>0</v>
      </c>
      <c r="I179" s="91">
        <f>+'PROGRAMA 01'!I179+'PROGRAMA 02 '!I180+'PROGRAMA 03 CON PROYEC.'!I180+'PROGRAMA 04'!I179</f>
        <v>0</v>
      </c>
      <c r="J179" s="91">
        <f>+'PROGRAMA 01'!J179+'PROGRAMA 02 '!J180+'PROGRAMA 03 CON PROYEC.'!J180+'PROGRAMA 04'!J179</f>
        <v>0</v>
      </c>
      <c r="K179" s="91">
        <f>+'PROGRAMA 01'!K179+'PROGRAMA 02 '!K180+'PROGRAMA 03 CON PROYEC.'!K180+'PROGRAMA 04'!K179</f>
        <v>0</v>
      </c>
      <c r="L179" s="85" t="e">
        <f t="shared" ref="L179:L181" si="46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f>+'PROGRAMA 01'!C180+'PROGRAMA 02 '!C181+'PROGRAMA 03 CON PROYEC.'!C181+'PROGRAMA 04'!C180</f>
        <v>0</v>
      </c>
      <c r="D180" s="91">
        <f>+'PROGRAMA 01'!D180+'PROGRAMA 02 '!D181+'PROGRAMA 03 CON PROYEC.'!D181+'PROGRAMA 04'!D180</f>
        <v>0</v>
      </c>
      <c r="E180" s="91">
        <f>+'PROGRAMA 01'!E180+'PROGRAMA 02 '!E181+'PROGRAMA 03 CON PROYEC.'!E181+'PROGRAMA 04'!E180</f>
        <v>0</v>
      </c>
      <c r="F180" s="91">
        <f>+'PROGRAMA 01'!F180+'PROGRAMA 02 '!F181+'PROGRAMA 03 CON PROYEC.'!F181+'PROGRAMA 04'!F180</f>
        <v>0</v>
      </c>
      <c r="G180" s="91">
        <f>+'PROGRAMA 01'!G180+'PROGRAMA 02 '!G181+'PROGRAMA 03 CON PROYEC.'!G181+'PROGRAMA 04'!G180</f>
        <v>0</v>
      </c>
      <c r="H180" s="91">
        <f>+'PROGRAMA 01'!H180+'PROGRAMA 02 '!H181+'PROGRAMA 03 CON PROYEC.'!H181+'PROGRAMA 04'!H180</f>
        <v>0</v>
      </c>
      <c r="I180" s="91">
        <f>+'PROGRAMA 01'!I180+'PROGRAMA 02 '!I181+'PROGRAMA 03 CON PROYEC.'!I181+'PROGRAMA 04'!I180</f>
        <v>0</v>
      </c>
      <c r="J180" s="91">
        <f>+'PROGRAMA 01'!J180+'PROGRAMA 02 '!J181+'PROGRAMA 03 CON PROYEC.'!J181+'PROGRAMA 04'!J180</f>
        <v>0</v>
      </c>
      <c r="K180" s="91">
        <f>+'PROGRAMA 01'!K180+'PROGRAMA 02 '!K181+'PROGRAMA 03 CON PROYEC.'!K181+'PROGRAMA 04'!K180</f>
        <v>0</v>
      </c>
      <c r="L180" s="85" t="e">
        <f t="shared" si="46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f>+'PROGRAMA 01'!C181+'PROGRAMA 02 '!C182+'PROGRAMA 03 CON PROYEC.'!C182+'PROGRAMA 04'!C181</f>
        <v>0</v>
      </c>
      <c r="D181" s="91">
        <f>+'PROGRAMA 01'!D181+'PROGRAMA 02 '!D182+'PROGRAMA 03 CON PROYEC.'!D182+'PROGRAMA 04'!D181</f>
        <v>0</v>
      </c>
      <c r="E181" s="91">
        <f>+'PROGRAMA 01'!E181+'PROGRAMA 02 '!E182+'PROGRAMA 03 CON PROYEC.'!E182+'PROGRAMA 04'!E181</f>
        <v>0</v>
      </c>
      <c r="F181" s="91">
        <f>+'PROGRAMA 01'!F181+'PROGRAMA 02 '!F182+'PROGRAMA 03 CON PROYEC.'!F182+'PROGRAMA 04'!F181</f>
        <v>0</v>
      </c>
      <c r="G181" s="91">
        <f>+'PROGRAMA 01'!G181+'PROGRAMA 02 '!G182+'PROGRAMA 03 CON PROYEC.'!G182+'PROGRAMA 04'!G181</f>
        <v>0</v>
      </c>
      <c r="H181" s="91">
        <f>+'PROGRAMA 01'!H181+'PROGRAMA 02 '!H182+'PROGRAMA 03 CON PROYEC.'!H182+'PROGRAMA 04'!H181</f>
        <v>0</v>
      </c>
      <c r="I181" s="91">
        <f>+'PROGRAMA 01'!I181+'PROGRAMA 02 '!I182+'PROGRAMA 03 CON PROYEC.'!I182+'PROGRAMA 04'!I181</f>
        <v>0</v>
      </c>
      <c r="J181" s="91">
        <f>+'PROGRAMA 01'!J181+'PROGRAMA 02 '!J182+'PROGRAMA 03 CON PROYEC.'!J182+'PROGRAMA 04'!J181</f>
        <v>0</v>
      </c>
      <c r="K181" s="91">
        <f>+'PROGRAMA 01'!K181+'PROGRAMA 02 '!K182+'PROGRAMA 03 CON PROYEC.'!K182+'PROGRAMA 04'!K181</f>
        <v>0</v>
      </c>
      <c r="L181" s="85" t="e">
        <f t="shared" si="46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47">+C185</f>
        <v>221869700</v>
      </c>
      <c r="D183" s="92">
        <f t="shared" si="47"/>
        <v>-106780887</v>
      </c>
      <c r="E183" s="92">
        <f t="shared" si="47"/>
        <v>0</v>
      </c>
      <c r="F183" s="92">
        <f t="shared" si="47"/>
        <v>115088813</v>
      </c>
      <c r="G183" s="92">
        <f t="shared" si="47"/>
        <v>2063874.6</v>
      </c>
      <c r="H183" s="92">
        <f t="shared" si="47"/>
        <v>0</v>
      </c>
      <c r="I183" s="92">
        <f t="shared" si="47"/>
        <v>299460</v>
      </c>
      <c r="J183" s="92">
        <f t="shared" si="47"/>
        <v>2063874.6</v>
      </c>
      <c r="K183" s="92">
        <f t="shared" si="47"/>
        <v>112725478.40000001</v>
      </c>
      <c r="L183" s="84">
        <f>+(J183/F183)*100</f>
        <v>1.7932886317977754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f>+'PROGRAMA 01'!C185+'PROGRAMA 02 '!C186+'PROGRAMA 03 CON PROYEC.'!C186+'PROGRAMA 04'!C185</f>
        <v>221869700</v>
      </c>
      <c r="D185" s="91">
        <f>+'PROGRAMA 01'!D185+'PROGRAMA 02 '!D186+'PROGRAMA 03 CON PROYEC.'!D186+'PROGRAMA 04'!D185</f>
        <v>-106780887</v>
      </c>
      <c r="E185" s="91">
        <f>+'PROGRAMA 01'!E185+'PROGRAMA 02 '!E186+'PROGRAMA 03 CON PROYEC.'!E186+'PROGRAMA 04'!E185</f>
        <v>0</v>
      </c>
      <c r="F185" s="91">
        <f>+'PROGRAMA 01'!F185+'PROGRAMA 02 '!F186+'PROGRAMA 03 CON PROYEC.'!F186+'PROGRAMA 04'!F185</f>
        <v>115088813</v>
      </c>
      <c r="G185" s="91">
        <f>+'PROGRAMA 01'!G185+'PROGRAMA 02 '!G186+'PROGRAMA 03 CON PROYEC.'!G186+'PROGRAMA 04'!G185</f>
        <v>2063874.6</v>
      </c>
      <c r="H185" s="91">
        <f>+'PROGRAMA 01'!H185+'PROGRAMA 02 '!H186+'PROGRAMA 03 CON PROYEC.'!H186+'PROGRAMA 04'!H185</f>
        <v>0</v>
      </c>
      <c r="I185" s="91">
        <f>+'PROGRAMA 01'!I185+'PROGRAMA 02 '!I186+'PROGRAMA 03 CON PROYEC.'!I186+'PROGRAMA 04'!I185</f>
        <v>299460</v>
      </c>
      <c r="J185" s="91">
        <f>+'PROGRAMA 01'!J185+'PROGRAMA 02 '!J186+'PROGRAMA 03 CON PROYEC.'!J186+'PROGRAMA 04'!J185</f>
        <v>2063874.6</v>
      </c>
      <c r="K185" s="91">
        <f>+'PROGRAMA 01'!K185+'PROGRAMA 02 '!K186+'PROGRAMA 03 CON PROYEC.'!K186+'PROGRAMA 04'!K185</f>
        <v>112725478.40000001</v>
      </c>
      <c r="L185" s="85">
        <f>+(J185/F185)*100</f>
        <v>1.7932886317977754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48">+C189+C195+C199+C203</f>
        <v>550760822</v>
      </c>
      <c r="D187" s="90">
        <f t="shared" si="48"/>
        <v>30500000</v>
      </c>
      <c r="E187" s="90">
        <f t="shared" si="48"/>
        <v>65650000</v>
      </c>
      <c r="F187" s="90">
        <f t="shared" si="48"/>
        <v>646910822</v>
      </c>
      <c r="G187" s="90">
        <f t="shared" si="48"/>
        <v>78470647.329999998</v>
      </c>
      <c r="H187" s="90">
        <f t="shared" si="48"/>
        <v>476780853.56999999</v>
      </c>
      <c r="I187" s="90">
        <f t="shared" si="48"/>
        <v>0</v>
      </c>
      <c r="J187" s="90">
        <f t="shared" si="48"/>
        <v>555251500.89999998</v>
      </c>
      <c r="K187" s="90">
        <f t="shared" si="48"/>
        <v>91659321.099999994</v>
      </c>
      <c r="L187" s="80">
        <f>+(J187/F187)*100</f>
        <v>85.831227739145774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477380822</v>
      </c>
      <c r="D189" s="92">
        <f>+D191+D192+D193</f>
        <v>-40000</v>
      </c>
      <c r="E189" s="92">
        <f t="shared" ref="E189:K189" si="49">+E191+E192+E193</f>
        <v>65300000</v>
      </c>
      <c r="F189" s="92">
        <f t="shared" si="49"/>
        <v>542640822</v>
      </c>
      <c r="G189" s="92">
        <f t="shared" si="49"/>
        <v>74063204</v>
      </c>
      <c r="H189" s="92">
        <f t="shared" si="49"/>
        <v>423370321.5</v>
      </c>
      <c r="I189" s="92">
        <f t="shared" si="49"/>
        <v>0</v>
      </c>
      <c r="J189" s="92">
        <f t="shared" si="49"/>
        <v>497433525.5</v>
      </c>
      <c r="K189" s="92">
        <f t="shared" si="49"/>
        <v>45207296.5</v>
      </c>
      <c r="L189" s="84">
        <f>+(J189/F189)*100</f>
        <v>91.669020341414708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f>+'PROGRAMA 01'!C191+'PROGRAMA 02 '!C192+'PROGRAMA 03 CON PROYEC.'!C192+'PROGRAMA 04'!C191</f>
        <v>468380822</v>
      </c>
      <c r="D191" s="91">
        <f>+'PROGRAMA 01'!D191+'PROGRAMA 02 '!D192+'PROGRAMA 03 CON PROYEC.'!D192+'PROGRAMA 04'!D191</f>
        <v>0</v>
      </c>
      <c r="E191" s="91">
        <f>+'PROGRAMA 01'!E191+'PROGRAMA 02 '!E192+'PROGRAMA 03 CON PROYEC.'!E192+'PROGRAMA 04'!E191</f>
        <v>65300000</v>
      </c>
      <c r="F191" s="91">
        <f>+'PROGRAMA 01'!F191+'PROGRAMA 02 '!F192+'PROGRAMA 03 CON PROYEC.'!F192+'PROGRAMA 04'!F191</f>
        <v>533680822</v>
      </c>
      <c r="G191" s="91">
        <f>+'PROGRAMA 01'!G191+'PROGRAMA 02 '!G192+'PROGRAMA 03 CON PROYEC.'!G192+'PROGRAMA 04'!G191</f>
        <v>74063204</v>
      </c>
      <c r="H191" s="91">
        <f>+'PROGRAMA 01'!H191+'PROGRAMA 02 '!H192+'PROGRAMA 03 CON PROYEC.'!H192+'PROGRAMA 04'!H191</f>
        <v>414607117.5</v>
      </c>
      <c r="I191" s="91">
        <f>+'PROGRAMA 01'!I191+'PROGRAMA 02 '!I192+'PROGRAMA 03 CON PROYEC.'!I192+'PROGRAMA 04'!I191</f>
        <v>0</v>
      </c>
      <c r="J191" s="91">
        <f>+'PROGRAMA 01'!J191+'PROGRAMA 02 '!J192+'PROGRAMA 03 CON PROYEC.'!J192+'PROGRAMA 04'!J191</f>
        <v>488670321.5</v>
      </c>
      <c r="K191" s="91">
        <f>+'PROGRAMA 01'!K191+'PROGRAMA 02 '!K192+'PROGRAMA 03 CON PROYEC.'!K192+'PROGRAMA 04'!K191</f>
        <v>45010500.5</v>
      </c>
      <c r="L191" s="85">
        <f t="shared" ref="L191:L193" si="50">+(J191/F191)*100</f>
        <v>91.566026238057319</v>
      </c>
    </row>
    <row r="192" spans="1:12" x14ac:dyDescent="0.2">
      <c r="A192" s="13" t="s">
        <v>202</v>
      </c>
      <c r="B192" s="20" t="s">
        <v>338</v>
      </c>
      <c r="C192" s="91">
        <f>+'PROGRAMA 01'!C192+'PROGRAMA 02 '!C193+'PROGRAMA 03 CON PROYEC.'!C193+'PROGRAMA 04'!C192</f>
        <v>9000000</v>
      </c>
      <c r="D192" s="91">
        <f>+'PROGRAMA 01'!D192+'PROGRAMA 02 '!D193+'PROGRAMA 03 CON PROYEC.'!D193+'PROGRAMA 04'!D192</f>
        <v>-40000</v>
      </c>
      <c r="E192" s="91">
        <f>+'PROGRAMA 01'!E192+'PROGRAMA 02 '!E193+'PROGRAMA 03 CON PROYEC.'!E193+'PROGRAMA 04'!E192</f>
        <v>0</v>
      </c>
      <c r="F192" s="91">
        <f>+'PROGRAMA 01'!F192+'PROGRAMA 02 '!F193+'PROGRAMA 03 CON PROYEC.'!F193+'PROGRAMA 04'!F192</f>
        <v>8960000</v>
      </c>
      <c r="G192" s="91">
        <f>+'PROGRAMA 01'!G192+'PROGRAMA 02 '!G193+'PROGRAMA 03 CON PROYEC.'!G193+'PROGRAMA 04'!G192</f>
        <v>0</v>
      </c>
      <c r="H192" s="91">
        <f>+'PROGRAMA 01'!H192+'PROGRAMA 02 '!H193+'PROGRAMA 03 CON PROYEC.'!H193+'PROGRAMA 04'!H192</f>
        <v>8763204</v>
      </c>
      <c r="I192" s="91">
        <f>+'PROGRAMA 01'!I192+'PROGRAMA 02 '!I193+'PROGRAMA 03 CON PROYEC.'!I193+'PROGRAMA 04'!I192</f>
        <v>0</v>
      </c>
      <c r="J192" s="91">
        <f>+'PROGRAMA 01'!J192+'PROGRAMA 02 '!J193+'PROGRAMA 03 CON PROYEC.'!J193+'PROGRAMA 04'!J192</f>
        <v>8763204</v>
      </c>
      <c r="K192" s="91">
        <f>+'PROGRAMA 01'!K192+'PROGRAMA 02 '!K193+'PROGRAMA 03 CON PROYEC.'!K193+'PROGRAMA 04'!K192</f>
        <v>196796</v>
      </c>
      <c r="L192" s="85">
        <f t="shared" si="50"/>
        <v>97.803616071428564</v>
      </c>
    </row>
    <row r="193" spans="1:12" hidden="1" x14ac:dyDescent="0.2">
      <c r="A193" s="13" t="s">
        <v>300</v>
      </c>
      <c r="B193" s="20" t="s">
        <v>339</v>
      </c>
      <c r="C193" s="91">
        <f>+'PROGRAMA 01'!C193+'PROGRAMA 02 '!C194+'PROGRAMA 03 CON PROYEC.'!C194+'PROGRAMA 04'!C193</f>
        <v>0</v>
      </c>
      <c r="D193" s="91">
        <f>+'PROGRAMA 01'!D193+'PROGRAMA 02 '!D194+'PROGRAMA 03 CON PROYEC.'!D194+'PROGRAMA 04'!D193</f>
        <v>0</v>
      </c>
      <c r="E193" s="91">
        <f>+'PROGRAMA 01'!E193+'PROGRAMA 02 '!E194+'PROGRAMA 03 CON PROYEC.'!E194+'PROGRAMA 04'!E193</f>
        <v>0</v>
      </c>
      <c r="F193" s="91">
        <f>+'PROGRAMA 01'!F193+'PROGRAMA 02 '!F194+'PROGRAMA 03 CON PROYEC.'!F194+'PROGRAMA 04'!F193</f>
        <v>0</v>
      </c>
      <c r="G193" s="91">
        <f>+'PROGRAMA 01'!G193+'PROGRAMA 02 '!G194+'PROGRAMA 03 CON PROYEC.'!G194+'PROGRAMA 04'!G193</f>
        <v>0</v>
      </c>
      <c r="H193" s="91">
        <f>+'PROGRAMA 01'!H193+'PROGRAMA 02 '!H194+'PROGRAMA 03 CON PROYEC.'!H194+'PROGRAMA 04'!H193</f>
        <v>0</v>
      </c>
      <c r="I193" s="91">
        <f>+'PROGRAMA 01'!I193+'PROGRAMA 02 '!I194+'PROGRAMA 03 CON PROYEC.'!I194+'PROGRAMA 04'!I193</f>
        <v>0</v>
      </c>
      <c r="J193" s="91">
        <f>+'PROGRAMA 01'!J193+'PROGRAMA 02 '!J194+'PROGRAMA 03 CON PROYEC.'!J194+'PROGRAMA 04'!J193</f>
        <v>0</v>
      </c>
      <c r="K193" s="91">
        <f>+'PROGRAMA 01'!K193+'PROGRAMA 02 '!K194+'PROGRAMA 03 CON PROYEC.'!K194+'PROGRAMA 04'!K193</f>
        <v>0</v>
      </c>
      <c r="L193" s="85" t="e">
        <f t="shared" si="50"/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51">+C197</f>
        <v>72800000</v>
      </c>
      <c r="D195" s="92">
        <f t="shared" si="51"/>
        <v>30500000</v>
      </c>
      <c r="E195" s="92">
        <f t="shared" si="51"/>
        <v>350000</v>
      </c>
      <c r="F195" s="92">
        <f t="shared" si="51"/>
        <v>103650000</v>
      </c>
      <c r="G195" s="92">
        <f t="shared" si="51"/>
        <v>4407443.33</v>
      </c>
      <c r="H195" s="92">
        <f t="shared" si="51"/>
        <v>52816882.07</v>
      </c>
      <c r="I195" s="92">
        <f t="shared" si="51"/>
        <v>0</v>
      </c>
      <c r="J195" s="92">
        <f t="shared" si="51"/>
        <v>57224325.399999999</v>
      </c>
      <c r="K195" s="92">
        <f t="shared" si="51"/>
        <v>46425674.600000001</v>
      </c>
      <c r="L195" s="84">
        <f>+(J195/F195)*100</f>
        <v>55.209189966232508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f>+'PROGRAMA 01'!C197+'PROGRAMA 02 '!C198+'PROGRAMA 03 CON PROYEC.'!C198+'PROGRAMA 04'!C197</f>
        <v>72800000</v>
      </c>
      <c r="D197" s="91">
        <f>+'PROGRAMA 01'!D197+'PROGRAMA 02 '!D198+'PROGRAMA 03 CON PROYEC.'!D198+'PROGRAMA 04'!D197</f>
        <v>30500000</v>
      </c>
      <c r="E197" s="91">
        <f>+'PROGRAMA 01'!E197+'PROGRAMA 02 '!E198+'PROGRAMA 03 CON PROYEC.'!E198+'PROGRAMA 04'!E197</f>
        <v>350000</v>
      </c>
      <c r="F197" s="91">
        <f>+'PROGRAMA 01'!F197+'PROGRAMA 02 '!F198+'PROGRAMA 03 CON PROYEC.'!F198+'PROGRAMA 04'!F197</f>
        <v>103650000</v>
      </c>
      <c r="G197" s="91">
        <f>+'PROGRAMA 01'!G197+'PROGRAMA 02 '!G198+'PROGRAMA 03 CON PROYEC.'!G198+'PROGRAMA 04'!G197</f>
        <v>4407443.33</v>
      </c>
      <c r="H197" s="91">
        <f>+'PROGRAMA 01'!H197+'PROGRAMA 02 '!H198+'PROGRAMA 03 CON PROYEC.'!H198+'PROGRAMA 04'!H197</f>
        <v>52816882.07</v>
      </c>
      <c r="I197" s="91">
        <f>+'PROGRAMA 01'!I197+'PROGRAMA 02 '!I198+'PROGRAMA 03 CON PROYEC.'!I198+'PROGRAMA 04'!I197</f>
        <v>0</v>
      </c>
      <c r="J197" s="91">
        <f>+'PROGRAMA 01'!J197+'PROGRAMA 02 '!J198+'PROGRAMA 03 CON PROYEC.'!J198+'PROGRAMA 04'!J197</f>
        <v>57224325.399999999</v>
      </c>
      <c r="K197" s="91">
        <f>+'PROGRAMA 01'!K197+'PROGRAMA 02 '!K198+'PROGRAMA 03 CON PROYEC.'!K198+'PROGRAMA 04'!K197</f>
        <v>46425674.600000001</v>
      </c>
      <c r="L197" s="85">
        <f>+(J197/F197)*100</f>
        <v>55.209189966232508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52">+C201</f>
        <v>0</v>
      </c>
      <c r="D199" s="92">
        <f t="shared" si="52"/>
        <v>0</v>
      </c>
      <c r="E199" s="92">
        <f t="shared" si="52"/>
        <v>0</v>
      </c>
      <c r="F199" s="92">
        <f t="shared" si="52"/>
        <v>0</v>
      </c>
      <c r="G199" s="92">
        <f t="shared" si="52"/>
        <v>0</v>
      </c>
      <c r="H199" s="92">
        <f t="shared" si="52"/>
        <v>0</v>
      </c>
      <c r="I199" s="92">
        <f t="shared" si="52"/>
        <v>0</v>
      </c>
      <c r="J199" s="92">
        <f t="shared" si="52"/>
        <v>0</v>
      </c>
      <c r="K199" s="92">
        <f t="shared" si="52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f>+'PROGRAMA 01'!C201+'PROGRAMA 02 '!C202+'PROGRAMA 03 CON PROYEC.'!C202+'PROGRAMA 04'!C201</f>
        <v>0</v>
      </c>
      <c r="D201" s="91">
        <f>+'PROGRAMA 01'!D201+'PROGRAMA 02 '!D202+'PROGRAMA 03 CON PROYEC.'!D202+'PROGRAMA 04'!D201</f>
        <v>0</v>
      </c>
      <c r="E201" s="91">
        <f>+'PROGRAMA 01'!E201+'PROGRAMA 02 '!E202+'PROGRAMA 03 CON PROYEC.'!E202+'PROGRAMA 04'!E201</f>
        <v>0</v>
      </c>
      <c r="F201" s="91">
        <f>+'PROGRAMA 01'!F201+'PROGRAMA 02 '!F202+'PROGRAMA 03 CON PROYEC.'!F202+'PROGRAMA 04'!F201</f>
        <v>0</v>
      </c>
      <c r="G201" s="91">
        <f>+'PROGRAMA 01'!G201+'PROGRAMA 02 '!G202+'PROGRAMA 03 CON PROYEC.'!G202+'PROGRAMA 04'!G201</f>
        <v>0</v>
      </c>
      <c r="H201" s="91">
        <f>+'PROGRAMA 01'!H201+'PROGRAMA 02 '!H202+'PROGRAMA 03 CON PROYEC.'!H202+'PROGRAMA 04'!H201</f>
        <v>0</v>
      </c>
      <c r="I201" s="91">
        <f>+'PROGRAMA 01'!I201+'PROGRAMA 02 '!I202+'PROGRAMA 03 CON PROYEC.'!I202+'PROGRAMA 04'!I201</f>
        <v>0</v>
      </c>
      <c r="J201" s="91">
        <f>+'PROGRAMA 01'!J201+'PROGRAMA 02 '!J202+'PROGRAMA 03 CON PROYEC.'!J202+'PROGRAMA 04'!J201</f>
        <v>0</v>
      </c>
      <c r="K201" s="91">
        <f>+'PROGRAMA 01'!K201+'PROGRAMA 02 '!K202+'PROGRAMA 03 CON PROYEC.'!K202+'PROGRAMA 04'!K201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 t="shared" ref="C203:K203" si="53">+C205+C206+C207</f>
        <v>580000</v>
      </c>
      <c r="D203" s="92">
        <f t="shared" si="53"/>
        <v>40000</v>
      </c>
      <c r="E203" s="92">
        <f t="shared" si="53"/>
        <v>0</v>
      </c>
      <c r="F203" s="92">
        <f t="shared" si="53"/>
        <v>620000</v>
      </c>
      <c r="G203" s="92">
        <f t="shared" si="53"/>
        <v>0</v>
      </c>
      <c r="H203" s="92">
        <f t="shared" si="53"/>
        <v>593650</v>
      </c>
      <c r="I203" s="92">
        <f t="shared" si="53"/>
        <v>0</v>
      </c>
      <c r="J203" s="92">
        <f t="shared" si="53"/>
        <v>593650</v>
      </c>
      <c r="K203" s="92">
        <f t="shared" si="53"/>
        <v>26350</v>
      </c>
      <c r="L203" s="84">
        <f>+(J203/F203)*100</f>
        <v>95.75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f>+'PROGRAMA 01'!C205+'PROGRAMA 02 '!C206+'PROGRAMA 03 CON PROYEC.'!C206+'PROGRAMA 04'!C205</f>
        <v>0</v>
      </c>
      <c r="D205" s="91">
        <f>+'PROGRAMA 01'!D205+'PROGRAMA 02 '!D206+'PROGRAMA 03 CON PROYEC.'!D206+'PROGRAMA 04'!D205</f>
        <v>0</v>
      </c>
      <c r="E205" s="91">
        <f>+'PROGRAMA 01'!E205+'PROGRAMA 02 '!E206+'PROGRAMA 03 CON PROYEC.'!E206+'PROGRAMA 04'!E205</f>
        <v>0</v>
      </c>
      <c r="F205" s="91">
        <f>+'PROGRAMA 01'!F205+'PROGRAMA 02 '!F206+'PROGRAMA 03 CON PROYEC.'!F206+'PROGRAMA 04'!F205</f>
        <v>0</v>
      </c>
      <c r="G205" s="91">
        <f>+'PROGRAMA 01'!G205+'PROGRAMA 02 '!G206+'PROGRAMA 03 CON PROYEC.'!G206+'PROGRAMA 04'!G205</f>
        <v>0</v>
      </c>
      <c r="H205" s="91">
        <f>+'PROGRAMA 01'!H205+'PROGRAMA 02 '!H206+'PROGRAMA 03 CON PROYEC.'!H206+'PROGRAMA 04'!H205</f>
        <v>0</v>
      </c>
      <c r="I205" s="91">
        <f>+'PROGRAMA 01'!I205+'PROGRAMA 02 '!I206+'PROGRAMA 03 CON PROYEC.'!I206+'PROGRAMA 04'!I205</f>
        <v>0</v>
      </c>
      <c r="J205" s="91">
        <f>+'PROGRAMA 01'!J205+'PROGRAMA 02 '!J206+'PROGRAMA 03 CON PROYEC.'!J206+'PROGRAMA 04'!J205</f>
        <v>0</v>
      </c>
      <c r="K205" s="91">
        <f>+'PROGRAMA 01'!K205+'PROGRAMA 02 '!K206+'PROGRAMA 03 CON PROYEC.'!K206+'PROGRAMA 04'!K205</f>
        <v>0</v>
      </c>
      <c r="L205" s="85" t="e">
        <f>+(J205/F205)*100</f>
        <v>#DIV/0!</v>
      </c>
    </row>
    <row r="206" spans="1:12" ht="12" thickBot="1" x14ac:dyDescent="0.25">
      <c r="A206" s="9" t="s">
        <v>219</v>
      </c>
      <c r="B206" s="16" t="s">
        <v>220</v>
      </c>
      <c r="C206" s="91">
        <f>+'PROGRAMA 01'!C206+'PROGRAMA 02 '!C207+'PROGRAMA 03 CON PROYEC.'!C207+'PROGRAMA 04'!C206</f>
        <v>580000</v>
      </c>
      <c r="D206" s="91">
        <f>+'PROGRAMA 01'!D206+'PROGRAMA 02 '!D207+'PROGRAMA 03 CON PROYEC.'!D207+'PROGRAMA 04'!D206</f>
        <v>40000</v>
      </c>
      <c r="E206" s="91">
        <f>+'PROGRAMA 01'!E206+'PROGRAMA 02 '!E207+'PROGRAMA 03 CON PROYEC.'!E207+'PROGRAMA 04'!E206</f>
        <v>0</v>
      </c>
      <c r="F206" s="91">
        <f>+'PROGRAMA 01'!F206+'PROGRAMA 02 '!F207+'PROGRAMA 03 CON PROYEC.'!F207+'PROGRAMA 04'!F206</f>
        <v>620000</v>
      </c>
      <c r="G206" s="91">
        <f>+'PROGRAMA 01'!G206+'PROGRAMA 02 '!G207+'PROGRAMA 03 CON PROYEC.'!G207+'PROGRAMA 04'!G206</f>
        <v>0</v>
      </c>
      <c r="H206" s="91">
        <f>+'PROGRAMA 01'!H206+'PROGRAMA 02 '!H207+'PROGRAMA 03 CON PROYEC.'!H207+'PROGRAMA 04'!H206</f>
        <v>593650</v>
      </c>
      <c r="I206" s="91">
        <f>+'PROGRAMA 01'!I206+'PROGRAMA 02 '!I207+'PROGRAMA 03 CON PROYEC.'!I207+'PROGRAMA 04'!I206</f>
        <v>0</v>
      </c>
      <c r="J206" s="91">
        <f>+'PROGRAMA 01'!J206+'PROGRAMA 02 '!J207+'PROGRAMA 03 CON PROYEC.'!J207+'PROGRAMA 04'!J206</f>
        <v>593650</v>
      </c>
      <c r="K206" s="91">
        <f>+'PROGRAMA 01'!K206+'PROGRAMA 02 '!K207+'PROGRAMA 03 CON PROYEC.'!K207+'PROGRAMA 04'!K206</f>
        <v>26350</v>
      </c>
      <c r="L206" s="85">
        <f>+(J206/F206)*100</f>
        <v>95.75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5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54">+C211</f>
        <v>0</v>
      </c>
      <c r="D209" s="90">
        <f t="shared" si="54"/>
        <v>0</v>
      </c>
      <c r="E209" s="90">
        <f t="shared" si="54"/>
        <v>0</v>
      </c>
      <c r="F209" s="90">
        <f t="shared" si="54"/>
        <v>0</v>
      </c>
      <c r="G209" s="90">
        <f t="shared" si="54"/>
        <v>0</v>
      </c>
      <c r="H209" s="90">
        <f t="shared" si="54"/>
        <v>0</v>
      </c>
      <c r="I209" s="90">
        <f t="shared" si="54"/>
        <v>0</v>
      </c>
      <c r="J209" s="90">
        <f t="shared" si="54"/>
        <v>0</v>
      </c>
      <c r="K209" s="90">
        <f t="shared" si="54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55">+D213+D214</f>
        <v>0</v>
      </c>
      <c r="E211" s="92">
        <f t="shared" si="55"/>
        <v>0</v>
      </c>
      <c r="F211" s="92">
        <f t="shared" si="55"/>
        <v>0</v>
      </c>
      <c r="G211" s="92">
        <f t="shared" si="55"/>
        <v>0</v>
      </c>
      <c r="H211" s="92">
        <f t="shared" si="55"/>
        <v>0</v>
      </c>
      <c r="I211" s="92">
        <f t="shared" si="55"/>
        <v>0</v>
      </c>
      <c r="J211" s="92">
        <f t="shared" si="55"/>
        <v>0</v>
      </c>
      <c r="K211" s="92">
        <f t="shared" si="55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f>+'PROGRAMA 01'!C213+'PROGRAMA 02 '!C214+'PROGRAMA 03 CON PROYEC.'!C214+'PROGRAMA 04'!C213</f>
        <v>0</v>
      </c>
      <c r="D213" s="91">
        <f>+'PROGRAMA 01'!D213+'PROGRAMA 02 '!D214+'PROGRAMA 03 CON PROYEC.'!D214+'PROGRAMA 04'!D213</f>
        <v>0</v>
      </c>
      <c r="E213" s="91">
        <f>+'PROGRAMA 01'!E213+'PROGRAMA 02 '!E214+'PROGRAMA 03 CON PROYEC.'!E214+'PROGRAMA 04'!E213</f>
        <v>0</v>
      </c>
      <c r="F213" s="91">
        <f>+C213+D213+E213</f>
        <v>0</v>
      </c>
      <c r="G213" s="91">
        <f>+'PROGRAMA 01'!G213+'PROGRAMA 02 '!G214+'PROGRAMA 03 CON PROYEC.'!G214+'PROGRAMA 04'!G213</f>
        <v>0</v>
      </c>
      <c r="H213" s="91">
        <f>+'PROGRAMA 01'!H213+'PROGRAMA 02 '!H214+'PROGRAMA 03 CON PROYEC.'!H214+'PROGRAMA 04'!H213</f>
        <v>0</v>
      </c>
      <c r="I213" s="91">
        <f>+'PROGRAMA 01'!I213+'PROGRAMA 02 '!I214+'PROGRAMA 03 CON PROYEC.'!I214+'PROGRAMA 04'!I213</f>
        <v>0</v>
      </c>
      <c r="J213" s="91">
        <f>+G213+H213</f>
        <v>0</v>
      </c>
      <c r="K213" s="91">
        <f>+F213-J213-I213</f>
        <v>0</v>
      </c>
      <c r="L213" s="85" t="e">
        <f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f>+'PROGRAMA 01'!C214+'PROGRAMA 02 '!C215+'PROGRAMA 03 CON PROYEC.'!C215+'PROGRAMA 04'!C214</f>
        <v>0</v>
      </c>
      <c r="D214" s="91">
        <f>+'PROGRAMA 01'!D214+'PROGRAMA 02 '!D215+'PROGRAMA 03 CON PROYEC.'!D215+'PROGRAMA 04'!D214</f>
        <v>0</v>
      </c>
      <c r="E214" s="91">
        <f>+'PROGRAMA 01'!E214+'PROGRAMA 02 '!E215+'PROGRAMA 03 CON PROYEC.'!E215+'PROGRAMA 04'!E214</f>
        <v>0</v>
      </c>
      <c r="F214" s="91">
        <f>+C214+D214+E214</f>
        <v>0</v>
      </c>
      <c r="G214" s="91">
        <f>+'PROGRAMA 01'!G214+'PROGRAMA 02 '!G215+'PROGRAMA 03 CON PROYEC.'!G215+'PROGRAMA 04'!G214</f>
        <v>0</v>
      </c>
      <c r="H214" s="91">
        <f>+'PROGRAMA 01'!H214+'PROGRAMA 02 '!H215+'PROGRAMA 03 CON PROYEC.'!H215+'PROGRAMA 04'!H214</f>
        <v>0</v>
      </c>
      <c r="I214" s="91">
        <f>+'PROGRAMA 01'!I214+'PROGRAMA 02 '!I215+'PROGRAMA 03 CON PROYEC.'!I215+'PROGRAMA 04'!I214</f>
        <v>0</v>
      </c>
      <c r="J214" s="91">
        <f>+G214+H214</f>
        <v>0</v>
      </c>
      <c r="K214" s="91">
        <f>+F214-J214-I214</f>
        <v>0</v>
      </c>
      <c r="L214" s="85" t="e">
        <f>+(J214/F214)*100</f>
        <v>#DIV/0!</v>
      </c>
    </row>
    <row r="215" spans="1:12" ht="12" hidden="1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6" orientation="landscape" useFirstPageNumber="1" horizontalDpi="4294967295" verticalDpi="4294967295" r:id="rId1"/>
  <headerFooter>
    <oddFooter>&amp;C&amp;P</oddFooter>
  </headerFooter>
  <ignoredErrors>
    <ignoredError sqref="J10:L15 J19:L21 L16 L17:L18 J25:L27 L22 L23 L24 J33:L35 L28:L32 J41:L43 L36:L40 J47:L49 L44:L46 J51:L55 L50 J60:L62 L56 L57 L58 J68:L70 L63:L67 J78:L80 L71:L76 J87:L89 L81 L77 L92 L90 L91 J94:L96 L93 J98:L100 L97 J104:L106 L101 L102 L103 J115:L117 L107:L114 J119:L121 L118 J125:L129 L122 L123 L124 J134:L136 L130 L131 L132 L133 J138:L140 L137 J147:L149 L141:L146 J152:L154 L150 L151 J163:L167 L155:L162 J176:L178 L168:L175 J182:L184 L179 L180 L181 J186:L190 L185 J194:L196 L191 L192 L193 J198:L200 L197 J202:L204 L201 J207:L216 L205 L206 L83:L8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17"/>
  <sheetViews>
    <sheetView showGridLines="0" zoomScaleNormal="100" workbookViewId="0">
      <selection activeCell="B46" sqref="B46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9" t="s">
        <v>368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4"/>
      <c r="N1" s="3"/>
      <c r="O1" s="1"/>
    </row>
    <row r="2" spans="1:15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4"/>
      <c r="N2" s="3"/>
      <c r="O2" s="1"/>
    </row>
    <row r="3" spans="1:15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4"/>
      <c r="N3" s="3"/>
      <c r="O3" s="1"/>
    </row>
    <row r="4" spans="1:15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4"/>
      <c r="N4" s="3"/>
      <c r="O4" s="1"/>
    </row>
    <row r="5" spans="1:15" x14ac:dyDescent="0.2">
      <c r="A5" s="128" t="s">
        <v>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2.5" x14ac:dyDescent="0.2">
      <c r="A7" s="136" t="s">
        <v>4</v>
      </c>
      <c r="B7" s="138" t="s">
        <v>5</v>
      </c>
      <c r="C7" s="130" t="s">
        <v>6</v>
      </c>
      <c r="D7" s="130" t="s">
        <v>343</v>
      </c>
      <c r="E7" s="130" t="s">
        <v>7</v>
      </c>
      <c r="F7" s="130" t="s">
        <v>8</v>
      </c>
      <c r="G7" s="73" t="s">
        <v>9</v>
      </c>
      <c r="H7" s="107" t="s">
        <v>10</v>
      </c>
      <c r="I7" s="74" t="s">
        <v>11</v>
      </c>
      <c r="J7" s="75" t="s">
        <v>12</v>
      </c>
      <c r="K7" s="73" t="s">
        <v>344</v>
      </c>
      <c r="L7" s="132" t="s">
        <v>13</v>
      </c>
      <c r="M7" s="134"/>
    </row>
    <row r="8" spans="1:15" ht="22.5" x14ac:dyDescent="0.2">
      <c r="A8" s="137"/>
      <c r="B8" s="139"/>
      <c r="C8" s="131"/>
      <c r="D8" s="131"/>
      <c r="E8" s="131"/>
      <c r="F8" s="131"/>
      <c r="G8" s="76" t="str">
        <f>+CONSOLIDADO!G8</f>
        <v>AL 31/03/2019</v>
      </c>
      <c r="H8" s="76" t="str">
        <f>+CONSOLIDADO!H8</f>
        <v>AL 30/06/2019</v>
      </c>
      <c r="I8" s="76" t="str">
        <f>+H8</f>
        <v>AL 30/06/2019</v>
      </c>
      <c r="J8" s="76" t="str">
        <f>+H8</f>
        <v>AL 30/06/2019</v>
      </c>
      <c r="K8" s="76" t="str">
        <f>+H8</f>
        <v>AL 30/06/2019</v>
      </c>
      <c r="L8" s="133"/>
      <c r="M8" s="135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 t="shared" ref="C10:K10" si="0">+C12+C52+C126+C164+C187+C209</f>
        <v>1601088630</v>
      </c>
      <c r="D10" s="88">
        <f t="shared" si="0"/>
        <v>0</v>
      </c>
      <c r="E10" s="88">
        <f t="shared" si="0"/>
        <v>0</v>
      </c>
      <c r="F10" s="88">
        <f>+F12+F52+F126+F164+F187+F209</f>
        <v>1601088630</v>
      </c>
      <c r="G10" s="88">
        <f>+G12+G52+G126+G164+G187+G209</f>
        <v>413693829.73999995</v>
      </c>
      <c r="H10" s="88">
        <f>+H12+H52+H126+H164+H187+H209</f>
        <v>357288869.86000001</v>
      </c>
      <c r="I10" s="88">
        <f t="shared" si="0"/>
        <v>20307425.509999998</v>
      </c>
      <c r="J10" s="88">
        <f>+J12+J52+J126+J164+J187</f>
        <v>770982699.60000002</v>
      </c>
      <c r="K10" s="88">
        <f t="shared" si="0"/>
        <v>809798504.88999999</v>
      </c>
      <c r="L10" s="101">
        <f>+(J10/F10)*100</f>
        <v>48.15365527890858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1434276000</v>
      </c>
      <c r="D12" s="90">
        <f t="shared" si="1"/>
        <v>-2600000</v>
      </c>
      <c r="E12" s="90">
        <f t="shared" si="1"/>
        <v>0</v>
      </c>
      <c r="F12" s="90">
        <f>+F14+F20+F26+F34+F42+F48</f>
        <v>1431676000</v>
      </c>
      <c r="G12" s="90">
        <f t="shared" ref="G12:K12" si="2">+G14+G20+G26+G34+G42+G48</f>
        <v>408992234.41999996</v>
      </c>
      <c r="H12" s="90">
        <f t="shared" si="2"/>
        <v>321481658.26000005</v>
      </c>
      <c r="I12" s="90">
        <f t="shared" si="2"/>
        <v>0</v>
      </c>
      <c r="J12" s="90">
        <f t="shared" si="2"/>
        <v>730473892.68000007</v>
      </c>
      <c r="K12" s="90">
        <f t="shared" si="2"/>
        <v>701202107.31999993</v>
      </c>
      <c r="L12" s="80">
        <f>+(J12/F12)*100</f>
        <v>51.022290845135352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526370000</v>
      </c>
      <c r="D14" s="92">
        <f t="shared" si="3"/>
        <v>-2600000</v>
      </c>
      <c r="E14" s="92">
        <f t="shared" si="3"/>
        <v>0</v>
      </c>
      <c r="F14" s="92">
        <f t="shared" si="3"/>
        <v>523770000</v>
      </c>
      <c r="G14" s="92">
        <f t="shared" si="3"/>
        <v>125847681.34999999</v>
      </c>
      <c r="H14" s="92">
        <f t="shared" si="3"/>
        <v>126449136.04000001</v>
      </c>
      <c r="I14" s="92">
        <f t="shared" si="3"/>
        <v>0</v>
      </c>
      <c r="J14" s="92">
        <f t="shared" si="3"/>
        <v>252296817.38999999</v>
      </c>
      <c r="K14" s="92">
        <f t="shared" si="3"/>
        <v>271473182.61000001</v>
      </c>
      <c r="L14" s="84">
        <f>+(J14/F14)*100</f>
        <v>48.169390646657881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526370000</v>
      </c>
      <c r="D16" s="91">
        <v>-2600000</v>
      </c>
      <c r="E16" s="91">
        <v>0</v>
      </c>
      <c r="F16" s="91">
        <f>+C16+D16+E16</f>
        <v>523770000</v>
      </c>
      <c r="G16" s="91">
        <v>125847681.34999999</v>
      </c>
      <c r="H16" s="91">
        <v>126449136.04000001</v>
      </c>
      <c r="I16" s="91">
        <v>0</v>
      </c>
      <c r="J16" s="91">
        <f>+G16+H16</f>
        <v>252296817.38999999</v>
      </c>
      <c r="K16" s="91">
        <f>+F16-J16-I16</f>
        <v>271473182.61000001</v>
      </c>
      <c r="L16" s="85">
        <f>+(J16/F16)*100</f>
        <v>48.169390646657881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12550000</v>
      </c>
      <c r="D20" s="92">
        <f t="shared" si="4"/>
        <v>0</v>
      </c>
      <c r="E20" s="92">
        <f t="shared" si="4"/>
        <v>0</v>
      </c>
      <c r="F20" s="92">
        <f t="shared" si="4"/>
        <v>12550000</v>
      </c>
      <c r="G20" s="92">
        <f t="shared" si="4"/>
        <v>0</v>
      </c>
      <c r="H20" s="92">
        <f t="shared" si="4"/>
        <v>2288017</v>
      </c>
      <c r="I20" s="92">
        <f t="shared" si="4"/>
        <v>0</v>
      </c>
      <c r="J20" s="92">
        <f t="shared" si="4"/>
        <v>2288017</v>
      </c>
      <c r="K20" s="92">
        <f t="shared" si="4"/>
        <v>10261983</v>
      </c>
      <c r="L20" s="84">
        <f>+(J20/F20)*100</f>
        <v>18.231211155378485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>+F22-J22-I22</f>
        <v>0</v>
      </c>
      <c r="L22" s="85" t="e">
        <f>+(J22/F22)*100</f>
        <v>#DIV/0!</v>
      </c>
    </row>
    <row r="23" spans="1:12" hidden="1" x14ac:dyDescent="0.2">
      <c r="A23" s="11" t="s">
        <v>231</v>
      </c>
      <c r="B23" s="16" t="s">
        <v>232</v>
      </c>
      <c r="C23" s="91">
        <v>0</v>
      </c>
      <c r="D23" s="91">
        <v>0</v>
      </c>
      <c r="E23" s="91">
        <v>0</v>
      </c>
      <c r="F23" s="91">
        <f t="shared" ref="F23" si="5">+C23+D23+E23</f>
        <v>0</v>
      </c>
      <c r="G23" s="91">
        <v>0</v>
      </c>
      <c r="H23" s="91">
        <v>0</v>
      </c>
      <c r="I23" s="91">
        <v>0</v>
      </c>
      <c r="J23" s="91">
        <f t="shared" ref="J23" si="6">+G23+H23</f>
        <v>0</v>
      </c>
      <c r="K23" s="91">
        <f t="shared" ref="K23" si="7">+F23-J23-I23</f>
        <v>0</v>
      </c>
      <c r="L23" s="85" t="e">
        <f t="shared" ref="L23" si="8">+(J23/F23)*100</f>
        <v>#DIV/0!</v>
      </c>
    </row>
    <row r="24" spans="1:12" x14ac:dyDescent="0.2">
      <c r="A24" s="11" t="s">
        <v>24</v>
      </c>
      <c r="B24" s="16" t="s">
        <v>25</v>
      </c>
      <c r="C24" s="91">
        <v>12550000</v>
      </c>
      <c r="D24" s="91">
        <v>0</v>
      </c>
      <c r="E24" s="91">
        <v>0</v>
      </c>
      <c r="F24" s="91">
        <f>+C24+D24+E24</f>
        <v>12550000</v>
      </c>
      <c r="G24" s="91">
        <v>0</v>
      </c>
      <c r="H24" s="91">
        <v>2288017</v>
      </c>
      <c r="I24" s="91">
        <v>0</v>
      </c>
      <c r="J24" s="91">
        <f>+G24+H24</f>
        <v>2288017</v>
      </c>
      <c r="K24" s="91">
        <f>+F24-J24-I24</f>
        <v>10261983</v>
      </c>
      <c r="L24" s="85">
        <f>+(J24/F24)*100</f>
        <v>18.231211155378485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9">+C28+C29+C30+C31+C32</f>
        <v>613984000</v>
      </c>
      <c r="D26" s="92">
        <f t="shared" si="9"/>
        <v>0</v>
      </c>
      <c r="E26" s="92">
        <f t="shared" si="9"/>
        <v>0</v>
      </c>
      <c r="F26" s="92">
        <f t="shared" si="9"/>
        <v>613984000</v>
      </c>
      <c r="G26" s="92">
        <f t="shared" si="9"/>
        <v>198398051.09999999</v>
      </c>
      <c r="H26" s="92">
        <f t="shared" si="9"/>
        <v>130784733.19000001</v>
      </c>
      <c r="I26" s="92">
        <f t="shared" si="9"/>
        <v>0</v>
      </c>
      <c r="J26" s="92">
        <f t="shared" si="9"/>
        <v>329182784.29000002</v>
      </c>
      <c r="K26" s="92">
        <f t="shared" si="9"/>
        <v>284801215.70999998</v>
      </c>
      <c r="L26" s="84">
        <f>+(J26/F26)*100</f>
        <v>53.614228431034036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184023000</v>
      </c>
      <c r="D28" s="91">
        <v>0</v>
      </c>
      <c r="E28" s="91">
        <v>0</v>
      </c>
      <c r="F28" s="91">
        <f t="shared" ref="F28:F32" si="10">+C28+D28+E28</f>
        <v>184023000</v>
      </c>
      <c r="G28" s="91">
        <v>44691897.600000001</v>
      </c>
      <c r="H28" s="91">
        <v>44883305.549999997</v>
      </c>
      <c r="I28" s="91">
        <v>0</v>
      </c>
      <c r="J28" s="91">
        <f t="shared" ref="J28:J32" si="11">+G28+H28</f>
        <v>89575203.150000006</v>
      </c>
      <c r="K28" s="91">
        <f t="shared" ref="K28:K32" si="12">+F28-J28-I28</f>
        <v>94447796.849999994</v>
      </c>
      <c r="L28" s="85">
        <f t="shared" ref="L28:L32" si="13">+(J28/F28)*100</f>
        <v>48.676091113610802</v>
      </c>
    </row>
    <row r="29" spans="1:12" x14ac:dyDescent="0.2">
      <c r="A29" s="11" t="s">
        <v>29</v>
      </c>
      <c r="B29" s="16" t="s">
        <v>305</v>
      </c>
      <c r="C29" s="91">
        <v>202596000</v>
      </c>
      <c r="D29" s="91">
        <v>0</v>
      </c>
      <c r="E29" s="91">
        <v>0</v>
      </c>
      <c r="F29" s="91">
        <f t="shared" si="10"/>
        <v>202596000</v>
      </c>
      <c r="G29" s="91">
        <v>49627451.899999999</v>
      </c>
      <c r="H29" s="91">
        <v>50176841.850000001</v>
      </c>
      <c r="I29" s="91">
        <v>0</v>
      </c>
      <c r="J29" s="91">
        <f t="shared" si="11"/>
        <v>99804293.75</v>
      </c>
      <c r="K29" s="91">
        <f t="shared" si="12"/>
        <v>102791706.25</v>
      </c>
      <c r="L29" s="85">
        <f t="shared" si="13"/>
        <v>49.262716810795872</v>
      </c>
    </row>
    <row r="30" spans="1:12" x14ac:dyDescent="0.2">
      <c r="A30" s="11" t="s">
        <v>30</v>
      </c>
      <c r="B30" s="16" t="s">
        <v>306</v>
      </c>
      <c r="C30" s="91">
        <v>87688000</v>
      </c>
      <c r="D30" s="91">
        <v>0</v>
      </c>
      <c r="E30" s="91">
        <v>0</v>
      </c>
      <c r="F30" s="91">
        <f t="shared" si="10"/>
        <v>87688000</v>
      </c>
      <c r="G30" s="91">
        <v>14205539.25</v>
      </c>
      <c r="H30" s="91">
        <v>20019347.640000001</v>
      </c>
      <c r="I30" s="91">
        <v>0</v>
      </c>
      <c r="J30" s="91">
        <f t="shared" si="11"/>
        <v>34224886.890000001</v>
      </c>
      <c r="K30" s="91">
        <f t="shared" si="12"/>
        <v>53463113.109999999</v>
      </c>
      <c r="L30" s="85">
        <f t="shared" si="13"/>
        <v>39.030297064592645</v>
      </c>
    </row>
    <row r="31" spans="1:12" x14ac:dyDescent="0.2">
      <c r="A31" s="11" t="s">
        <v>31</v>
      </c>
      <c r="B31" s="16" t="s">
        <v>32</v>
      </c>
      <c r="C31" s="91">
        <v>80555000</v>
      </c>
      <c r="D31" s="91">
        <v>0</v>
      </c>
      <c r="E31" s="91">
        <v>0</v>
      </c>
      <c r="F31" s="91">
        <f t="shared" si="10"/>
        <v>80555000</v>
      </c>
      <c r="G31" s="91">
        <v>75187242.650000006</v>
      </c>
      <c r="H31" s="91">
        <v>771613.15</v>
      </c>
      <c r="I31" s="91">
        <v>0</v>
      </c>
      <c r="J31" s="91">
        <f t="shared" si="11"/>
        <v>75958855.800000012</v>
      </c>
      <c r="K31" s="91">
        <f t="shared" si="12"/>
        <v>4596144.1999999881</v>
      </c>
      <c r="L31" s="85">
        <f t="shared" si="13"/>
        <v>94.294402333809217</v>
      </c>
    </row>
    <row r="32" spans="1:12" x14ac:dyDescent="0.2">
      <c r="A32" s="11" t="s">
        <v>33</v>
      </c>
      <c r="B32" s="16" t="s">
        <v>34</v>
      </c>
      <c r="C32" s="91">
        <v>59122000</v>
      </c>
      <c r="D32" s="91">
        <v>0</v>
      </c>
      <c r="E32" s="91">
        <v>0</v>
      </c>
      <c r="F32" s="91">
        <f t="shared" si="10"/>
        <v>59122000</v>
      </c>
      <c r="G32" s="91">
        <v>14685919.699999999</v>
      </c>
      <c r="H32" s="91">
        <v>14933625</v>
      </c>
      <c r="I32" s="91">
        <v>0</v>
      </c>
      <c r="J32" s="91">
        <f t="shared" si="11"/>
        <v>29619544.699999999</v>
      </c>
      <c r="K32" s="91">
        <f t="shared" si="12"/>
        <v>29502455.300000001</v>
      </c>
      <c r="L32" s="85">
        <f t="shared" si="13"/>
        <v>50.099023544535029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14">+C36+C37+C38+C39+C40</f>
        <v>176324000</v>
      </c>
      <c r="D34" s="92">
        <f t="shared" si="14"/>
        <v>0</v>
      </c>
      <c r="E34" s="92">
        <f t="shared" si="14"/>
        <v>0</v>
      </c>
      <c r="F34" s="92">
        <f t="shared" si="14"/>
        <v>176324000</v>
      </c>
      <c r="G34" s="92">
        <f t="shared" si="14"/>
        <v>52048097.649999999</v>
      </c>
      <c r="H34" s="92">
        <f t="shared" si="14"/>
        <v>39157830.729999997</v>
      </c>
      <c r="I34" s="92">
        <f t="shared" si="14"/>
        <v>0</v>
      </c>
      <c r="J34" s="92">
        <f t="shared" si="14"/>
        <v>91205928.379999995</v>
      </c>
      <c r="K34" s="92">
        <f t="shared" si="14"/>
        <v>85118071.620000005</v>
      </c>
      <c r="L34" s="84">
        <f>+(J34/F34)*100</f>
        <v>51.726326750754289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97371000</v>
      </c>
      <c r="D36" s="91">
        <v>0</v>
      </c>
      <c r="E36" s="91">
        <v>0</v>
      </c>
      <c r="F36" s="91">
        <f t="shared" ref="F36:F40" si="15">+C36+D36+E36</f>
        <v>97371000</v>
      </c>
      <c r="G36" s="91">
        <v>28742979.399999999</v>
      </c>
      <c r="H36" s="91">
        <v>21624473.620000001</v>
      </c>
      <c r="I36" s="91">
        <v>0</v>
      </c>
      <c r="J36" s="91">
        <f t="shared" ref="J36:J40" si="16">+G36+H36</f>
        <v>50367453.019999996</v>
      </c>
      <c r="K36" s="91">
        <f t="shared" ref="K36:K40" si="17">+F36-J36-I36</f>
        <v>47003546.980000004</v>
      </c>
      <c r="L36" s="85">
        <f t="shared" ref="L36:L40" si="18">+(J36/F36)*100</f>
        <v>51.727365457887863</v>
      </c>
    </row>
    <row r="37" spans="1:12" x14ac:dyDescent="0.2">
      <c r="A37" s="9" t="s">
        <v>38</v>
      </c>
      <c r="B37" s="16" t="s">
        <v>308</v>
      </c>
      <c r="C37" s="91">
        <v>5264000</v>
      </c>
      <c r="D37" s="91">
        <v>0</v>
      </c>
      <c r="E37" s="91">
        <v>0</v>
      </c>
      <c r="F37" s="91">
        <f t="shared" si="15"/>
        <v>5264000</v>
      </c>
      <c r="G37" s="91">
        <v>1553674.2</v>
      </c>
      <c r="H37" s="91">
        <v>1168890.47</v>
      </c>
      <c r="I37" s="91">
        <v>0</v>
      </c>
      <c r="J37" s="91">
        <f t="shared" si="16"/>
        <v>2722564.67</v>
      </c>
      <c r="K37" s="91">
        <f t="shared" si="17"/>
        <v>2541435.33</v>
      </c>
      <c r="L37" s="85">
        <f t="shared" si="18"/>
        <v>51.720453457446801</v>
      </c>
    </row>
    <row r="38" spans="1:12" x14ac:dyDescent="0.2">
      <c r="A38" s="9" t="s">
        <v>39</v>
      </c>
      <c r="B38" s="16" t="s">
        <v>309</v>
      </c>
      <c r="C38" s="91">
        <v>15792000</v>
      </c>
      <c r="D38" s="91">
        <v>0</v>
      </c>
      <c r="E38" s="91">
        <v>0</v>
      </c>
      <c r="F38" s="91">
        <f t="shared" si="15"/>
        <v>15792000</v>
      </c>
      <c r="G38" s="91">
        <v>4661023.68</v>
      </c>
      <c r="H38" s="91">
        <v>3506671.43</v>
      </c>
      <c r="I38" s="91">
        <v>0</v>
      </c>
      <c r="J38" s="91">
        <f t="shared" si="16"/>
        <v>8167695.1099999994</v>
      </c>
      <c r="K38" s="91">
        <f t="shared" si="17"/>
        <v>7624304.8900000006</v>
      </c>
      <c r="L38" s="85">
        <f t="shared" si="18"/>
        <v>51.720460422998983</v>
      </c>
    </row>
    <row r="39" spans="1:12" x14ac:dyDescent="0.2">
      <c r="A39" s="9" t="s">
        <v>40</v>
      </c>
      <c r="B39" s="16" t="s">
        <v>310</v>
      </c>
      <c r="C39" s="91">
        <v>52633000</v>
      </c>
      <c r="D39" s="91">
        <v>0</v>
      </c>
      <c r="E39" s="91">
        <v>0</v>
      </c>
      <c r="F39" s="91">
        <f t="shared" si="15"/>
        <v>52633000</v>
      </c>
      <c r="G39" s="91">
        <v>15536745.68</v>
      </c>
      <c r="H39" s="91">
        <v>11688904.73</v>
      </c>
      <c r="I39" s="91">
        <v>0</v>
      </c>
      <c r="J39" s="91">
        <f t="shared" si="16"/>
        <v>27225650.41</v>
      </c>
      <c r="K39" s="91">
        <f t="shared" si="17"/>
        <v>25407349.59</v>
      </c>
      <c r="L39" s="85">
        <f t="shared" si="18"/>
        <v>51.727339140843199</v>
      </c>
    </row>
    <row r="40" spans="1:12" x14ac:dyDescent="0.2">
      <c r="A40" s="9" t="s">
        <v>41</v>
      </c>
      <c r="B40" s="70" t="s">
        <v>311</v>
      </c>
      <c r="C40" s="91">
        <v>5264000</v>
      </c>
      <c r="D40" s="91">
        <v>0</v>
      </c>
      <c r="E40" s="91">
        <v>0</v>
      </c>
      <c r="F40" s="91">
        <f t="shared" si="15"/>
        <v>5264000</v>
      </c>
      <c r="G40" s="91">
        <v>1553674.69</v>
      </c>
      <c r="H40" s="91">
        <v>1168890.48</v>
      </c>
      <c r="I40" s="91">
        <v>0</v>
      </c>
      <c r="J40" s="91">
        <f t="shared" si="16"/>
        <v>2722565.17</v>
      </c>
      <c r="K40" s="91">
        <f t="shared" si="17"/>
        <v>2541434.83</v>
      </c>
      <c r="L40" s="85">
        <f t="shared" si="18"/>
        <v>51.720462955927047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100848000</v>
      </c>
      <c r="D42" s="92">
        <f t="shared" ref="D42:K42" si="19">+D45+D46+D44</f>
        <v>0</v>
      </c>
      <c r="E42" s="92">
        <f t="shared" si="19"/>
        <v>0</v>
      </c>
      <c r="F42" s="92">
        <f t="shared" si="19"/>
        <v>100848000</v>
      </c>
      <c r="G42" s="92">
        <f t="shared" si="19"/>
        <v>29768404.32</v>
      </c>
      <c r="H42" s="92">
        <f t="shared" si="19"/>
        <v>22395941.300000001</v>
      </c>
      <c r="I42" s="92">
        <f t="shared" si="19"/>
        <v>0</v>
      </c>
      <c r="J42" s="92">
        <f t="shared" si="19"/>
        <v>52164345.620000005</v>
      </c>
      <c r="K42" s="92">
        <f t="shared" si="19"/>
        <v>48683654.379999995</v>
      </c>
      <c r="L42" s="84">
        <f>+(J42/F42)*100</f>
        <v>51.725711585752819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v>53476000</v>
      </c>
      <c r="D44" s="91">
        <v>0</v>
      </c>
      <c r="E44" s="91">
        <v>0</v>
      </c>
      <c r="F44" s="91">
        <f>+C44+D44+E44</f>
        <v>53476000</v>
      </c>
      <c r="G44" s="91">
        <v>15785333.51</v>
      </c>
      <c r="H44" s="91">
        <v>11875927.130000001</v>
      </c>
      <c r="I44" s="91">
        <v>0</v>
      </c>
      <c r="J44" s="91">
        <f>+G44+H44</f>
        <v>27661260.640000001</v>
      </c>
      <c r="K44" s="91">
        <f>+F44-J44-I44</f>
        <v>25814739.359999999</v>
      </c>
      <c r="L44" s="85">
        <f>+(J44/F44)*100</f>
        <v>51.726495325005608</v>
      </c>
    </row>
    <row r="45" spans="1:12" x14ac:dyDescent="0.2">
      <c r="A45" s="9" t="s">
        <v>44</v>
      </c>
      <c r="B45" s="16" t="s">
        <v>312</v>
      </c>
      <c r="C45" s="91">
        <v>15792000</v>
      </c>
      <c r="D45" s="91">
        <v>0</v>
      </c>
      <c r="E45" s="91">
        <v>0</v>
      </c>
      <c r="F45" s="91">
        <f>+C45+D45+E45</f>
        <v>15792000</v>
      </c>
      <c r="G45" s="91">
        <v>4661023.3899999997</v>
      </c>
      <c r="H45" s="91">
        <v>3506671.38</v>
      </c>
      <c r="I45" s="91">
        <v>0</v>
      </c>
      <c r="J45" s="91">
        <f>+G45+H45</f>
        <v>8167694.7699999996</v>
      </c>
      <c r="K45" s="91">
        <f>+F45-J45-I45</f>
        <v>7624305.2300000004</v>
      </c>
      <c r="L45" s="85">
        <f>+(J45/F45)*100</f>
        <v>51.720458270010127</v>
      </c>
    </row>
    <row r="46" spans="1:12" x14ac:dyDescent="0.2">
      <c r="A46" s="9" t="s">
        <v>45</v>
      </c>
      <c r="B46" s="16" t="s">
        <v>313</v>
      </c>
      <c r="C46" s="91">
        <v>31580000</v>
      </c>
      <c r="D46" s="91">
        <v>0</v>
      </c>
      <c r="E46" s="91">
        <v>0</v>
      </c>
      <c r="F46" s="91">
        <f>+C46+D46+E46</f>
        <v>31580000</v>
      </c>
      <c r="G46" s="91">
        <v>9322047.4199999999</v>
      </c>
      <c r="H46" s="91">
        <v>7013342.79</v>
      </c>
      <c r="I46" s="91">
        <v>0</v>
      </c>
      <c r="J46" s="91">
        <f>+G46+H46</f>
        <v>16335390.210000001</v>
      </c>
      <c r="K46" s="91">
        <f>+F46-J46-I46</f>
        <v>15244609.789999999</v>
      </c>
      <c r="L46" s="85">
        <f>+(J46/F46)*100</f>
        <v>51.727011431285632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20">+C50</f>
        <v>4200000</v>
      </c>
      <c r="D48" s="92">
        <f t="shared" si="20"/>
        <v>0</v>
      </c>
      <c r="E48" s="92">
        <f t="shared" si="20"/>
        <v>0</v>
      </c>
      <c r="F48" s="92">
        <f t="shared" si="20"/>
        <v>4200000</v>
      </c>
      <c r="G48" s="92">
        <f t="shared" si="20"/>
        <v>2930000</v>
      </c>
      <c r="H48" s="92">
        <f t="shared" si="20"/>
        <v>406000</v>
      </c>
      <c r="I48" s="92">
        <f t="shared" si="20"/>
        <v>0</v>
      </c>
      <c r="J48" s="92">
        <f t="shared" si="20"/>
        <v>3336000</v>
      </c>
      <c r="K48" s="92">
        <f t="shared" si="20"/>
        <v>864000</v>
      </c>
      <c r="L48" s="84">
        <f>+(J48/F48)*100</f>
        <v>79.428571428571431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v>4200000</v>
      </c>
      <c r="D50" s="91">
        <v>0</v>
      </c>
      <c r="E50" s="91">
        <v>0</v>
      </c>
      <c r="F50" s="91">
        <f>+C50+D50+E50</f>
        <v>4200000</v>
      </c>
      <c r="G50" s="91">
        <v>2930000</v>
      </c>
      <c r="H50" s="91">
        <v>406000</v>
      </c>
      <c r="I50" s="91">
        <v>0</v>
      </c>
      <c r="J50" s="91">
        <f>+G50+H50</f>
        <v>3336000</v>
      </c>
      <c r="K50" s="91">
        <f>+F50-J50-I50</f>
        <v>864000</v>
      </c>
      <c r="L50" s="85">
        <f>+(J50/F50)*100</f>
        <v>79.428571428571431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21">+C54+C61+C69+C79+C88+C95+C99+C105+C116+C120</f>
        <v>13311805</v>
      </c>
      <c r="D52" s="90">
        <f>+D54+D61+D69+D79+D88+D95+D99+D105+D116+D120</f>
        <v>7500000</v>
      </c>
      <c r="E52" s="90">
        <f t="shared" si="21"/>
        <v>0</v>
      </c>
      <c r="F52" s="90">
        <f t="shared" si="21"/>
        <v>20811805</v>
      </c>
      <c r="G52" s="90">
        <f t="shared" si="21"/>
        <v>1942071.12</v>
      </c>
      <c r="H52" s="90">
        <f t="shared" si="21"/>
        <v>764396.52</v>
      </c>
      <c r="I52" s="90">
        <f t="shared" si="21"/>
        <v>8486993.0999999996</v>
      </c>
      <c r="J52" s="90">
        <f t="shared" si="21"/>
        <v>2706467.64</v>
      </c>
      <c r="K52" s="90">
        <f t="shared" si="21"/>
        <v>9618344.2599999998</v>
      </c>
      <c r="L52" s="80">
        <f>+(J52/F52)*100</f>
        <v>13.004482984536903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 t="shared" ref="C54:K54" si="22">+C56+C57+C58+C59</f>
        <v>0</v>
      </c>
      <c r="D54" s="92">
        <f t="shared" si="22"/>
        <v>0</v>
      </c>
      <c r="E54" s="92">
        <f t="shared" si="22"/>
        <v>0</v>
      </c>
      <c r="F54" s="92">
        <f t="shared" si="22"/>
        <v>0</v>
      </c>
      <c r="G54" s="92">
        <f t="shared" si="22"/>
        <v>0</v>
      </c>
      <c r="H54" s="92">
        <f t="shared" si="22"/>
        <v>0</v>
      </c>
      <c r="I54" s="92">
        <f t="shared" si="22"/>
        <v>0</v>
      </c>
      <c r="J54" s="92">
        <f t="shared" si="22"/>
        <v>0</v>
      </c>
      <c r="K54" s="92">
        <f t="shared" si="22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9" si="23">+C56+D56+E56</f>
        <v>0</v>
      </c>
      <c r="G56" s="91">
        <v>0</v>
      </c>
      <c r="H56" s="91">
        <v>0</v>
      </c>
      <c r="I56" s="91">
        <v>0</v>
      </c>
      <c r="J56" s="91">
        <f t="shared" ref="J56:J59" si="24">+G56+H56</f>
        <v>0</v>
      </c>
      <c r="K56" s="91">
        <f t="shared" ref="K56:K59" si="25">+F56-J56-I56</f>
        <v>0</v>
      </c>
      <c r="L56" s="85" t="e">
        <f t="shared" ref="L56:L59" si="26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3"/>
        <v>0</v>
      </c>
      <c r="G57" s="91">
        <v>0</v>
      </c>
      <c r="H57" s="91">
        <v>0</v>
      </c>
      <c r="I57" s="91">
        <v>0</v>
      </c>
      <c r="J57" s="91">
        <f t="shared" si="24"/>
        <v>0</v>
      </c>
      <c r="K57" s="91">
        <f t="shared" si="25"/>
        <v>0</v>
      </c>
      <c r="L57" s="85" t="e">
        <f t="shared" si="26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 t="shared" si="23"/>
        <v>0</v>
      </c>
      <c r="G58" s="91">
        <v>0</v>
      </c>
      <c r="H58" s="91">
        <v>0</v>
      </c>
      <c r="I58" s="91">
        <v>0</v>
      </c>
      <c r="J58" s="91">
        <f t="shared" si="24"/>
        <v>0</v>
      </c>
      <c r="K58" s="91">
        <f t="shared" si="25"/>
        <v>0</v>
      </c>
      <c r="L58" s="85" t="e">
        <f t="shared" si="26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 t="shared" si="23"/>
        <v>0</v>
      </c>
      <c r="G59" s="91">
        <v>0</v>
      </c>
      <c r="H59" s="91">
        <v>0</v>
      </c>
      <c r="I59" s="91">
        <v>0</v>
      </c>
      <c r="J59" s="91">
        <f t="shared" si="24"/>
        <v>0</v>
      </c>
      <c r="K59" s="91">
        <f t="shared" si="25"/>
        <v>0</v>
      </c>
      <c r="L59" s="85" t="e">
        <f t="shared" si="26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 t="shared" ref="C61:K61" si="27">+C63+C64+C65+C66+C67</f>
        <v>0</v>
      </c>
      <c r="D61" s="92">
        <f t="shared" si="27"/>
        <v>0</v>
      </c>
      <c r="E61" s="92">
        <f t="shared" si="27"/>
        <v>0</v>
      </c>
      <c r="F61" s="92">
        <f t="shared" si="27"/>
        <v>0</v>
      </c>
      <c r="G61" s="92">
        <f t="shared" si="27"/>
        <v>0</v>
      </c>
      <c r="H61" s="92">
        <f t="shared" si="27"/>
        <v>0</v>
      </c>
      <c r="I61" s="92">
        <f t="shared" si="27"/>
        <v>0</v>
      </c>
      <c r="J61" s="92">
        <f t="shared" si="27"/>
        <v>0</v>
      </c>
      <c r="K61" s="92">
        <f t="shared" si="27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28">+C63+D63+E63</f>
        <v>0</v>
      </c>
      <c r="G63" s="91">
        <v>0</v>
      </c>
      <c r="H63" s="91">
        <v>0</v>
      </c>
      <c r="I63" s="91">
        <v>0</v>
      </c>
      <c r="J63" s="91">
        <f t="shared" ref="J63:J67" si="29">+G63+H63</f>
        <v>0</v>
      </c>
      <c r="K63" s="91">
        <f t="shared" ref="K63:K67" si="30">+F63-J63-I63</f>
        <v>0</v>
      </c>
      <c r="L63" s="85" t="e">
        <f t="shared" ref="L63:L67" si="31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28"/>
        <v>0</v>
      </c>
      <c r="G64" s="91">
        <v>0</v>
      </c>
      <c r="H64" s="91">
        <v>0</v>
      </c>
      <c r="I64" s="91">
        <v>0</v>
      </c>
      <c r="J64" s="91">
        <f t="shared" si="29"/>
        <v>0</v>
      </c>
      <c r="K64" s="91">
        <f t="shared" si="30"/>
        <v>0</v>
      </c>
      <c r="L64" s="85" t="e">
        <f t="shared" si="31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 t="shared" si="28"/>
        <v>0</v>
      </c>
      <c r="G65" s="91">
        <v>0</v>
      </c>
      <c r="H65" s="91">
        <v>0</v>
      </c>
      <c r="I65" s="91">
        <v>0</v>
      </c>
      <c r="J65" s="91">
        <f t="shared" si="29"/>
        <v>0</v>
      </c>
      <c r="K65" s="91">
        <f t="shared" si="30"/>
        <v>0</v>
      </c>
      <c r="L65" s="85" t="e">
        <f t="shared" si="31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 t="shared" si="28"/>
        <v>0</v>
      </c>
      <c r="G66" s="91">
        <v>0</v>
      </c>
      <c r="H66" s="91">
        <v>0</v>
      </c>
      <c r="I66" s="91">
        <v>0</v>
      </c>
      <c r="J66" s="91">
        <f t="shared" si="29"/>
        <v>0</v>
      </c>
      <c r="K66" s="91">
        <f t="shared" si="30"/>
        <v>0</v>
      </c>
      <c r="L66" s="85" t="e">
        <f t="shared" si="31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28"/>
        <v>0</v>
      </c>
      <c r="G67" s="91">
        <v>0</v>
      </c>
      <c r="H67" s="91">
        <v>0</v>
      </c>
      <c r="I67" s="91">
        <v>0</v>
      </c>
      <c r="J67" s="91">
        <f t="shared" si="29"/>
        <v>0</v>
      </c>
      <c r="K67" s="91">
        <f t="shared" si="30"/>
        <v>0</v>
      </c>
      <c r="L67" s="85" t="e">
        <f t="shared" si="31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 t="shared" ref="C69:K69" si="32">+C71+C72+C73+C74+C75+C76+C77</f>
        <v>0</v>
      </c>
      <c r="D69" s="92">
        <f t="shared" si="32"/>
        <v>0</v>
      </c>
      <c r="E69" s="92">
        <f t="shared" si="32"/>
        <v>0</v>
      </c>
      <c r="F69" s="92">
        <f t="shared" si="32"/>
        <v>0</v>
      </c>
      <c r="G69" s="92">
        <f t="shared" si="32"/>
        <v>0</v>
      </c>
      <c r="H69" s="92">
        <f t="shared" si="32"/>
        <v>0</v>
      </c>
      <c r="I69" s="92">
        <f t="shared" si="32"/>
        <v>0</v>
      </c>
      <c r="J69" s="92">
        <f t="shared" si="32"/>
        <v>0</v>
      </c>
      <c r="K69" s="92">
        <f t="shared" si="32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 t="shared" ref="F71:F77" si="33">+C71+D71+E71</f>
        <v>0</v>
      </c>
      <c r="G71" s="91">
        <v>0</v>
      </c>
      <c r="H71" s="91">
        <v>0</v>
      </c>
      <c r="I71" s="91">
        <v>0</v>
      </c>
      <c r="J71" s="91">
        <f t="shared" ref="J71:J77" si="34">+G71+H71</f>
        <v>0</v>
      </c>
      <c r="K71" s="91">
        <f t="shared" ref="K71:K77" si="35">+F71-J71-I71</f>
        <v>0</v>
      </c>
      <c r="L71" s="85" t="e">
        <f t="shared" ref="L71:L77" si="36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si="33"/>
        <v>0</v>
      </c>
      <c r="G72" s="91">
        <v>0</v>
      </c>
      <c r="H72" s="91">
        <v>0</v>
      </c>
      <c r="I72" s="91">
        <v>0</v>
      </c>
      <c r="J72" s="91">
        <f t="shared" si="34"/>
        <v>0</v>
      </c>
      <c r="K72" s="91">
        <f t="shared" si="35"/>
        <v>0</v>
      </c>
      <c r="L72" s="85" t="e">
        <f t="shared" si="36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3"/>
        <v>0</v>
      </c>
      <c r="G73" s="91">
        <v>0</v>
      </c>
      <c r="H73" s="91">
        <v>0</v>
      </c>
      <c r="I73" s="91">
        <v>0</v>
      </c>
      <c r="J73" s="91">
        <f t="shared" si="34"/>
        <v>0</v>
      </c>
      <c r="K73" s="91">
        <f t="shared" si="35"/>
        <v>0</v>
      </c>
      <c r="L73" s="85" t="e">
        <f t="shared" si="36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>+F74-J74-I74</f>
        <v>0</v>
      </c>
      <c r="L74" s="85" t="e">
        <f t="shared" si="36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3"/>
        <v>0</v>
      </c>
      <c r="G75" s="91">
        <v>0</v>
      </c>
      <c r="H75" s="91">
        <v>0</v>
      </c>
      <c r="I75" s="91">
        <v>0</v>
      </c>
      <c r="J75" s="91">
        <f t="shared" si="34"/>
        <v>0</v>
      </c>
      <c r="K75" s="91">
        <f t="shared" si="35"/>
        <v>0</v>
      </c>
      <c r="L75" s="85" t="e">
        <f t="shared" si="36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3"/>
        <v>0</v>
      </c>
      <c r="G76" s="91">
        <v>0</v>
      </c>
      <c r="H76" s="91">
        <v>0</v>
      </c>
      <c r="I76" s="91">
        <v>0</v>
      </c>
      <c r="J76" s="91">
        <f t="shared" si="34"/>
        <v>0</v>
      </c>
      <c r="K76" s="91">
        <f t="shared" si="35"/>
        <v>0</v>
      </c>
      <c r="L76" s="85" t="e">
        <f t="shared" si="36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 t="shared" si="33"/>
        <v>0</v>
      </c>
      <c r="G77" s="91">
        <v>0</v>
      </c>
      <c r="H77" s="91">
        <v>0</v>
      </c>
      <c r="I77" s="91">
        <v>0</v>
      </c>
      <c r="J77" s="91">
        <f t="shared" si="34"/>
        <v>0</v>
      </c>
      <c r="K77" s="91">
        <f t="shared" si="35"/>
        <v>0</v>
      </c>
      <c r="L77" s="85" t="e">
        <f t="shared" si="36"/>
        <v>#DIV/0!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3251805</v>
      </c>
      <c r="D79" s="92">
        <f t="shared" ref="D79:K79" si="37">+D82+D83+D84+D85+D86+D81</f>
        <v>0</v>
      </c>
      <c r="E79" s="92">
        <f t="shared" si="37"/>
        <v>0</v>
      </c>
      <c r="F79" s="92">
        <f t="shared" si="37"/>
        <v>3251805</v>
      </c>
      <c r="G79" s="92">
        <f t="shared" si="37"/>
        <v>614460</v>
      </c>
      <c r="H79" s="92">
        <f t="shared" si="37"/>
        <v>645351</v>
      </c>
      <c r="I79" s="92">
        <f t="shared" si="37"/>
        <v>1961993.1</v>
      </c>
      <c r="J79" s="92">
        <f t="shared" si="37"/>
        <v>1259811</v>
      </c>
      <c r="K79" s="92">
        <f t="shared" si="37"/>
        <v>30000.899999999907</v>
      </c>
      <c r="L79" s="84">
        <f>+(J79/F79)*100</f>
        <v>38.7418987300899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6" si="38">+C81+D81+E81</f>
        <v>0</v>
      </c>
      <c r="G81" s="91">
        <v>0</v>
      </c>
      <c r="H81" s="91">
        <v>0</v>
      </c>
      <c r="I81" s="91">
        <v>0</v>
      </c>
      <c r="J81" s="91">
        <f t="shared" ref="J81:J86" si="39">+G81+H81</f>
        <v>0</v>
      </c>
      <c r="K81" s="91">
        <f t="shared" ref="K81:K86" si="40">+F81-J81-I81</f>
        <v>0</v>
      </c>
      <c r="L81" s="85" t="e">
        <f t="shared" ref="L81:L86" si="41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38"/>
        <v>0</v>
      </c>
      <c r="G82" s="91">
        <v>0</v>
      </c>
      <c r="H82" s="91">
        <v>0</v>
      </c>
      <c r="I82" s="91">
        <v>0</v>
      </c>
      <c r="J82" s="91">
        <f t="shared" si="39"/>
        <v>0</v>
      </c>
      <c r="K82" s="91">
        <f t="shared" si="40"/>
        <v>0</v>
      </c>
      <c r="L82" s="85" t="e">
        <f t="shared" si="41"/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38"/>
        <v>0</v>
      </c>
      <c r="G83" s="91">
        <v>0</v>
      </c>
      <c r="H83" s="91">
        <v>0</v>
      </c>
      <c r="I83" s="91">
        <v>0</v>
      </c>
      <c r="J83" s="91">
        <f t="shared" si="39"/>
        <v>0</v>
      </c>
      <c r="K83" s="91">
        <f t="shared" si="40"/>
        <v>0</v>
      </c>
      <c r="L83" s="85" t="e">
        <f t="shared" si="41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38"/>
        <v>0</v>
      </c>
      <c r="G84" s="91">
        <v>0</v>
      </c>
      <c r="H84" s="91">
        <v>0</v>
      </c>
      <c r="I84" s="91">
        <v>0</v>
      </c>
      <c r="J84" s="91">
        <f t="shared" si="39"/>
        <v>0</v>
      </c>
      <c r="K84" s="91">
        <f t="shared" si="40"/>
        <v>0</v>
      </c>
      <c r="L84" s="85" t="e">
        <f t="shared" si="41"/>
        <v>#DIV/0!</v>
      </c>
    </row>
    <row r="85" spans="1:12" x14ac:dyDescent="0.2">
      <c r="A85" s="12" t="s">
        <v>86</v>
      </c>
      <c r="B85" s="16" t="s">
        <v>87</v>
      </c>
      <c r="C85" s="91">
        <v>3251805</v>
      </c>
      <c r="D85" s="91">
        <v>0</v>
      </c>
      <c r="E85" s="91">
        <v>0</v>
      </c>
      <c r="F85" s="91">
        <f t="shared" si="38"/>
        <v>3251805</v>
      </c>
      <c r="G85" s="91">
        <v>614460</v>
      </c>
      <c r="H85" s="91">
        <v>645351</v>
      </c>
      <c r="I85" s="91">
        <v>1961993.1</v>
      </c>
      <c r="J85" s="91">
        <f t="shared" si="39"/>
        <v>1259811</v>
      </c>
      <c r="K85" s="91">
        <f t="shared" si="40"/>
        <v>30000.899999999907</v>
      </c>
      <c r="L85" s="85">
        <f t="shared" si="41"/>
        <v>38.7418987300899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 t="shared" si="38"/>
        <v>0</v>
      </c>
      <c r="G86" s="91">
        <v>0</v>
      </c>
      <c r="H86" s="91">
        <v>0</v>
      </c>
      <c r="I86" s="91">
        <v>0</v>
      </c>
      <c r="J86" s="91">
        <f t="shared" si="39"/>
        <v>0</v>
      </c>
      <c r="K86" s="91">
        <f t="shared" si="40"/>
        <v>0</v>
      </c>
      <c r="L86" s="85" t="e">
        <f t="shared" si="41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 t="shared" ref="C88:K88" si="42">+C90+C91+C92+C93</f>
        <v>0</v>
      </c>
      <c r="D88" s="92">
        <f t="shared" si="42"/>
        <v>0</v>
      </c>
      <c r="E88" s="92">
        <f t="shared" si="42"/>
        <v>0</v>
      </c>
      <c r="F88" s="92">
        <f t="shared" si="42"/>
        <v>0</v>
      </c>
      <c r="G88" s="92">
        <f t="shared" si="42"/>
        <v>0</v>
      </c>
      <c r="H88" s="92">
        <f t="shared" si="42"/>
        <v>0</v>
      </c>
      <c r="I88" s="92">
        <f t="shared" si="42"/>
        <v>0</v>
      </c>
      <c r="J88" s="92">
        <f t="shared" si="42"/>
        <v>0</v>
      </c>
      <c r="K88" s="92">
        <f t="shared" si="42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 t="shared" ref="F90:F93" si="43">+C90+D90+E90</f>
        <v>0</v>
      </c>
      <c r="G90" s="91">
        <v>0</v>
      </c>
      <c r="H90" s="91">
        <v>0</v>
      </c>
      <c r="I90" s="91">
        <v>0</v>
      </c>
      <c r="J90" s="91">
        <f t="shared" ref="J90:J93" si="44">+G90+H90</f>
        <v>0</v>
      </c>
      <c r="K90" s="91">
        <f t="shared" ref="K90:K93" si="45">+F90-J90-I90</f>
        <v>0</v>
      </c>
      <c r="L90" s="85" t="e">
        <f t="shared" ref="L90:L93" si="46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si="43"/>
        <v>0</v>
      </c>
      <c r="G91" s="91">
        <v>0</v>
      </c>
      <c r="H91" s="91">
        <v>0</v>
      </c>
      <c r="I91" s="91">
        <v>0</v>
      </c>
      <c r="J91" s="91">
        <f t="shared" si="44"/>
        <v>0</v>
      </c>
      <c r="K91" s="91">
        <f t="shared" si="45"/>
        <v>0</v>
      </c>
      <c r="L91" s="85" t="e">
        <f t="shared" si="46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3"/>
        <v>0</v>
      </c>
      <c r="G92" s="91">
        <v>0</v>
      </c>
      <c r="H92" s="91">
        <v>0</v>
      </c>
      <c r="I92" s="91">
        <v>0</v>
      </c>
      <c r="J92" s="91">
        <f t="shared" si="44"/>
        <v>0</v>
      </c>
      <c r="K92" s="91">
        <f t="shared" si="45"/>
        <v>0</v>
      </c>
      <c r="L92" s="85" t="e">
        <f t="shared" si="46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3"/>
        <v>0</v>
      </c>
      <c r="G93" s="91">
        <v>0</v>
      </c>
      <c r="H93" s="91">
        <v>0</v>
      </c>
      <c r="I93" s="91">
        <v>0</v>
      </c>
      <c r="J93" s="91">
        <f t="shared" si="44"/>
        <v>0</v>
      </c>
      <c r="K93" s="91">
        <f t="shared" si="45"/>
        <v>0</v>
      </c>
      <c r="L93" s="85" t="e">
        <f t="shared" si="46"/>
        <v>#DIV/0!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47">+C97</f>
        <v>10060000</v>
      </c>
      <c r="D95" s="92">
        <f t="shared" si="47"/>
        <v>0</v>
      </c>
      <c r="E95" s="92">
        <f t="shared" si="47"/>
        <v>0</v>
      </c>
      <c r="F95" s="92">
        <f t="shared" si="47"/>
        <v>10060000</v>
      </c>
      <c r="G95" s="92">
        <f t="shared" si="47"/>
        <v>1327611.1200000001</v>
      </c>
      <c r="H95" s="92">
        <f t="shared" si="47"/>
        <v>119045.52</v>
      </c>
      <c r="I95" s="92">
        <f t="shared" si="47"/>
        <v>0</v>
      </c>
      <c r="J95" s="92">
        <f t="shared" si="47"/>
        <v>1446656.6400000001</v>
      </c>
      <c r="K95" s="92">
        <f t="shared" si="47"/>
        <v>8613343.3599999994</v>
      </c>
      <c r="L95" s="84">
        <f>+(J95/F95)*100</f>
        <v>14.380284691848907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10060000</v>
      </c>
      <c r="D97" s="91">
        <v>0</v>
      </c>
      <c r="E97" s="91">
        <v>0</v>
      </c>
      <c r="F97" s="91">
        <f>+C97+D97+E97</f>
        <v>10060000</v>
      </c>
      <c r="G97" s="91">
        <v>1327611.1200000001</v>
      </c>
      <c r="H97" s="91">
        <v>119045.52</v>
      </c>
      <c r="I97" s="91">
        <v>0</v>
      </c>
      <c r="J97" s="91">
        <f>+G97+H97</f>
        <v>1446656.6400000001</v>
      </c>
      <c r="K97" s="91">
        <f>+F97-J97-I97</f>
        <v>8613343.3599999994</v>
      </c>
      <c r="L97" s="85">
        <f>+(J97/F97)*100</f>
        <v>14.380284691848907</v>
      </c>
    </row>
    <row r="98" spans="1:12" ht="8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 t="shared" ref="C99:K99" si="48">+C101+C102+C103</f>
        <v>0</v>
      </c>
      <c r="D99" s="92">
        <f t="shared" si="48"/>
        <v>0</v>
      </c>
      <c r="E99" s="92">
        <f t="shared" si="48"/>
        <v>0</v>
      </c>
      <c r="F99" s="92">
        <f t="shared" si="48"/>
        <v>0</v>
      </c>
      <c r="G99" s="92">
        <f t="shared" si="48"/>
        <v>0</v>
      </c>
      <c r="H99" s="92">
        <f t="shared" si="48"/>
        <v>0</v>
      </c>
      <c r="I99" s="92">
        <f t="shared" si="48"/>
        <v>0</v>
      </c>
      <c r="J99" s="92">
        <f t="shared" si="48"/>
        <v>0</v>
      </c>
      <c r="K99" s="92">
        <f t="shared" si="48"/>
        <v>0</v>
      </c>
      <c r="L99" s="84" t="e">
        <f>+(J99/F99)*100</f>
        <v>#DIV/0!</v>
      </c>
    </row>
    <row r="100" spans="1:12" ht="8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49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0">+G101+H101</f>
        <v>0</v>
      </c>
      <c r="K101" s="91">
        <f t="shared" ref="K101:K103" si="51">+F101-J101-I101</f>
        <v>0</v>
      </c>
      <c r="L101" s="85" t="e">
        <f t="shared" ref="L101:L103" si="52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49"/>
        <v>0</v>
      </c>
      <c r="G102" s="91">
        <v>0</v>
      </c>
      <c r="H102" s="91">
        <v>0</v>
      </c>
      <c r="I102" s="91">
        <v>0</v>
      </c>
      <c r="J102" s="91">
        <f t="shared" si="50"/>
        <v>0</v>
      </c>
      <c r="K102" s="91">
        <f t="shared" si="51"/>
        <v>0</v>
      </c>
      <c r="L102" s="85" t="e">
        <f t="shared" si="52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49"/>
        <v>0</v>
      </c>
      <c r="G103" s="91">
        <v>0</v>
      </c>
      <c r="H103" s="91">
        <v>0</v>
      </c>
      <c r="I103" s="91">
        <v>0</v>
      </c>
      <c r="J103" s="91">
        <f t="shared" si="50"/>
        <v>0</v>
      </c>
      <c r="K103" s="91">
        <f t="shared" si="51"/>
        <v>0</v>
      </c>
      <c r="L103" s="85" t="e">
        <f t="shared" si="52"/>
        <v>#DIV/0!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3">+D107+D108+D110+D111+D112+D113+D114+D109</f>
        <v>7500000</v>
      </c>
      <c r="E105" s="92">
        <f t="shared" si="53"/>
        <v>0</v>
      </c>
      <c r="F105" s="92">
        <f t="shared" si="53"/>
        <v>7500000</v>
      </c>
      <c r="G105" s="92">
        <f t="shared" si="53"/>
        <v>0</v>
      </c>
      <c r="H105" s="92">
        <f t="shared" si="53"/>
        <v>0</v>
      </c>
      <c r="I105" s="92">
        <f t="shared" si="53"/>
        <v>6525000</v>
      </c>
      <c r="J105" s="92">
        <f t="shared" si="53"/>
        <v>0</v>
      </c>
      <c r="K105" s="92">
        <f t="shared" si="53"/>
        <v>975000</v>
      </c>
      <c r="L105" s="84">
        <f>+(J105/F105)*100</f>
        <v>0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2" si="54">+C107+D107+E107</f>
        <v>0</v>
      </c>
      <c r="G107" s="91">
        <v>0</v>
      </c>
      <c r="H107" s="91">
        <v>0</v>
      </c>
      <c r="I107" s="91">
        <v>0</v>
      </c>
      <c r="J107" s="91">
        <f t="shared" ref="J107:J112" si="55">+G107+H107</f>
        <v>0</v>
      </c>
      <c r="K107" s="91">
        <f t="shared" ref="K107:K112" si="56">+F107-J107-I107</f>
        <v>0</v>
      </c>
      <c r="L107" s="85" t="e">
        <f t="shared" ref="L107:L114" si="57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4"/>
        <v>0</v>
      </c>
      <c r="G108" s="91">
        <v>0</v>
      </c>
      <c r="H108" s="91">
        <v>0</v>
      </c>
      <c r="I108" s="91">
        <v>0</v>
      </c>
      <c r="J108" s="91">
        <f t="shared" si="55"/>
        <v>0</v>
      </c>
      <c r="K108" s="91">
        <f t="shared" si="56"/>
        <v>0</v>
      </c>
      <c r="L108" s="85" t="e">
        <f t="shared" si="57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4"/>
        <v>0</v>
      </c>
      <c r="G109" s="91">
        <v>0</v>
      </c>
      <c r="H109" s="91">
        <v>0</v>
      </c>
      <c r="I109" s="91">
        <v>0</v>
      </c>
      <c r="J109" s="91">
        <f t="shared" si="55"/>
        <v>0</v>
      </c>
      <c r="K109" s="91">
        <f t="shared" si="56"/>
        <v>0</v>
      </c>
      <c r="L109" s="85" t="e">
        <f t="shared" ref="L109" si="58">+(J109/F109)*100</f>
        <v>#DIV/0!</v>
      </c>
    </row>
    <row r="110" spans="1:12" x14ac:dyDescent="0.2">
      <c r="A110" s="9" t="s">
        <v>113</v>
      </c>
      <c r="B110" s="16" t="s">
        <v>326</v>
      </c>
      <c r="C110" s="91">
        <v>0</v>
      </c>
      <c r="D110" s="91">
        <v>7500000</v>
      </c>
      <c r="E110" s="91">
        <v>0</v>
      </c>
      <c r="F110" s="91">
        <f t="shared" si="54"/>
        <v>7500000</v>
      </c>
      <c r="G110" s="91">
        <v>0</v>
      </c>
      <c r="H110" s="91">
        <v>0</v>
      </c>
      <c r="I110" s="91">
        <v>6525000</v>
      </c>
      <c r="J110" s="91">
        <f t="shared" si="55"/>
        <v>0</v>
      </c>
      <c r="K110" s="91">
        <f t="shared" si="56"/>
        <v>975000</v>
      </c>
      <c r="L110" s="85">
        <f t="shared" si="57"/>
        <v>0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4"/>
        <v>0</v>
      </c>
      <c r="G111" s="91">
        <v>0</v>
      </c>
      <c r="H111" s="91">
        <v>0</v>
      </c>
      <c r="I111" s="91">
        <v>0</v>
      </c>
      <c r="J111" s="91">
        <f t="shared" si="55"/>
        <v>0</v>
      </c>
      <c r="K111" s="91">
        <f t="shared" si="56"/>
        <v>0</v>
      </c>
      <c r="L111" s="85" t="e">
        <f t="shared" si="57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4"/>
        <v>0</v>
      </c>
      <c r="G112" s="91">
        <v>0</v>
      </c>
      <c r="H112" s="91">
        <v>0</v>
      </c>
      <c r="I112" s="91">
        <v>0</v>
      </c>
      <c r="J112" s="91">
        <f t="shared" si="55"/>
        <v>0</v>
      </c>
      <c r="K112" s="91">
        <f t="shared" si="56"/>
        <v>0</v>
      </c>
      <c r="L112" s="85" t="e">
        <f t="shared" si="57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>+F113-J113-I113</f>
        <v>0</v>
      </c>
      <c r="L113" s="85" t="e">
        <f>+(J113/F113)*100</f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ref="F114" si="59">+C114+D114+E114</f>
        <v>0</v>
      </c>
      <c r="G114" s="91">
        <v>0</v>
      </c>
      <c r="H114" s="91">
        <v>0</v>
      </c>
      <c r="I114" s="91">
        <v>0</v>
      </c>
      <c r="J114" s="91">
        <f t="shared" ref="J114" si="60">+G114+H114</f>
        <v>0</v>
      </c>
      <c r="K114" s="91">
        <f t="shared" ref="K114" si="61">+F114-J114-I114</f>
        <v>0</v>
      </c>
      <c r="L114" s="85" t="e">
        <f t="shared" si="57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 t="shared" ref="C116:K116" si="62">+C118</f>
        <v>0</v>
      </c>
      <c r="D116" s="92">
        <f t="shared" si="62"/>
        <v>0</v>
      </c>
      <c r="E116" s="92">
        <f t="shared" si="62"/>
        <v>0</v>
      </c>
      <c r="F116" s="92">
        <f t="shared" si="62"/>
        <v>0</v>
      </c>
      <c r="G116" s="92">
        <f t="shared" si="62"/>
        <v>0</v>
      </c>
      <c r="H116" s="92">
        <f t="shared" si="62"/>
        <v>0</v>
      </c>
      <c r="I116" s="92">
        <f t="shared" si="62"/>
        <v>0</v>
      </c>
      <c r="J116" s="92">
        <f t="shared" si="62"/>
        <v>0</v>
      </c>
      <c r="K116" s="92">
        <f t="shared" si="62"/>
        <v>0</v>
      </c>
      <c r="L116" s="84" t="e">
        <f>+(J116/F116)*100</f>
        <v>#DIV/0!</v>
      </c>
    </row>
    <row r="117" spans="1:12" ht="8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8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hidden="1" customHeight="1" outlineLevel="1" x14ac:dyDescent="0.2">
      <c r="A120" s="8" t="s">
        <v>118</v>
      </c>
      <c r="B120" s="18" t="s">
        <v>119</v>
      </c>
      <c r="C120" s="92">
        <f t="shared" ref="C120:K120" si="63">+C122+C123+C124</f>
        <v>0</v>
      </c>
      <c r="D120" s="92">
        <f t="shared" si="63"/>
        <v>0</v>
      </c>
      <c r="E120" s="92">
        <f t="shared" si="63"/>
        <v>0</v>
      </c>
      <c r="F120" s="92">
        <f t="shared" si="63"/>
        <v>0</v>
      </c>
      <c r="G120" s="92">
        <f t="shared" si="63"/>
        <v>0</v>
      </c>
      <c r="H120" s="92">
        <f t="shared" si="63"/>
        <v>0</v>
      </c>
      <c r="I120" s="92">
        <f t="shared" si="63"/>
        <v>0</v>
      </c>
      <c r="J120" s="92">
        <f t="shared" si="63"/>
        <v>0</v>
      </c>
      <c r="K120" s="92">
        <f t="shared" si="63"/>
        <v>0</v>
      </c>
      <c r="L120" s="84" t="e">
        <f>+(J120/F120)*100</f>
        <v>#DIV/0!</v>
      </c>
    </row>
    <row r="121" spans="1:12" ht="8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" si="64">+C122+D122+E122</f>
        <v>0</v>
      </c>
      <c r="G122" s="91">
        <v>0</v>
      </c>
      <c r="H122" s="91">
        <v>0</v>
      </c>
      <c r="I122" s="91">
        <v>0</v>
      </c>
      <c r="J122" s="91">
        <f t="shared" ref="J122" si="65">+G122+H122</f>
        <v>0</v>
      </c>
      <c r="K122" s="91">
        <f t="shared" ref="K122" si="66">+F122-J122-I122</f>
        <v>0</v>
      </c>
      <c r="L122" s="85" t="e">
        <f t="shared" ref="L122:L124" si="67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si="67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>+C124+D124+E124</f>
        <v>0</v>
      </c>
      <c r="G124" s="91">
        <v>0</v>
      </c>
      <c r="H124" s="91">
        <v>0</v>
      </c>
      <c r="I124" s="91">
        <v>0</v>
      </c>
      <c r="J124" s="91">
        <f>+G124+H124</f>
        <v>0</v>
      </c>
      <c r="K124" s="91">
        <f>+F124-J124-I124</f>
        <v>0</v>
      </c>
      <c r="L124" s="85" t="e">
        <f t="shared" si="67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68">+C128+C135+C139+C148+C153</f>
        <v>37898947</v>
      </c>
      <c r="D126" s="90">
        <f t="shared" si="68"/>
        <v>-7500000</v>
      </c>
      <c r="E126" s="90">
        <f t="shared" si="68"/>
        <v>0</v>
      </c>
      <c r="F126" s="90">
        <f t="shared" si="68"/>
        <v>30398947</v>
      </c>
      <c r="G126" s="90">
        <f t="shared" si="68"/>
        <v>1259524.2</v>
      </c>
      <c r="H126" s="90">
        <f t="shared" si="68"/>
        <v>1362269.5</v>
      </c>
      <c r="I126" s="90">
        <f t="shared" si="68"/>
        <v>11740101.92</v>
      </c>
      <c r="J126" s="90">
        <f t="shared" si="68"/>
        <v>2621793.7000000002</v>
      </c>
      <c r="K126" s="90">
        <f t="shared" si="68"/>
        <v>16037051.379999999</v>
      </c>
      <c r="L126" s="80">
        <f>+(J126/F126)*100</f>
        <v>8.6246201225325354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69">+C130+C131+C132+C133</f>
        <v>9171638</v>
      </c>
      <c r="D128" s="92">
        <f t="shared" si="69"/>
        <v>0</v>
      </c>
      <c r="E128" s="92">
        <f t="shared" si="69"/>
        <v>0</v>
      </c>
      <c r="F128" s="92">
        <f t="shared" si="69"/>
        <v>9171638</v>
      </c>
      <c r="G128" s="92">
        <f t="shared" si="69"/>
        <v>496600</v>
      </c>
      <c r="H128" s="92">
        <f t="shared" si="69"/>
        <v>60000</v>
      </c>
      <c r="I128" s="92">
        <f t="shared" si="69"/>
        <v>5544100</v>
      </c>
      <c r="J128" s="92">
        <f t="shared" si="69"/>
        <v>556600</v>
      </c>
      <c r="K128" s="92">
        <f t="shared" si="69"/>
        <v>3070938</v>
      </c>
      <c r="L128" s="84">
        <f>+(J128/F128)*100</f>
        <v>6.0687087737217711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91"/>
      <c r="I129" s="91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v>2077498</v>
      </c>
      <c r="D130" s="91">
        <v>0</v>
      </c>
      <c r="E130" s="91">
        <v>0</v>
      </c>
      <c r="F130" s="91">
        <f t="shared" ref="F130:F133" si="70">+C130+D130+E130</f>
        <v>2077498</v>
      </c>
      <c r="G130" s="91">
        <v>408400</v>
      </c>
      <c r="H130" s="91">
        <v>60000</v>
      </c>
      <c r="I130" s="91">
        <v>0</v>
      </c>
      <c r="J130" s="91">
        <f t="shared" ref="J130:J133" si="71">+G130+H130</f>
        <v>468400</v>
      </c>
      <c r="K130" s="91">
        <f t="shared" ref="K130:K133" si="72">+F130-J130-I130</f>
        <v>1609098</v>
      </c>
      <c r="L130" s="85">
        <f t="shared" ref="L130:L133" si="73">+(J130/F130)*100</f>
        <v>22.546351428497164</v>
      </c>
    </row>
    <row r="131" spans="1:12" x14ac:dyDescent="0.2">
      <c r="A131" s="9" t="s">
        <v>129</v>
      </c>
      <c r="B131" s="16" t="s">
        <v>130</v>
      </c>
      <c r="C131" s="91">
        <v>517140</v>
      </c>
      <c r="D131" s="91">
        <v>0</v>
      </c>
      <c r="E131" s="91">
        <v>0</v>
      </c>
      <c r="F131" s="91">
        <f t="shared" si="70"/>
        <v>517140</v>
      </c>
      <c r="G131" s="91">
        <v>57000</v>
      </c>
      <c r="H131" s="91">
        <v>0</v>
      </c>
      <c r="I131" s="91">
        <v>0</v>
      </c>
      <c r="J131" s="91">
        <f t="shared" si="71"/>
        <v>57000</v>
      </c>
      <c r="K131" s="91">
        <f t="shared" si="72"/>
        <v>460140</v>
      </c>
      <c r="L131" s="85">
        <f t="shared" si="73"/>
        <v>11.022160343427313</v>
      </c>
    </row>
    <row r="132" spans="1:12" x14ac:dyDescent="0.2">
      <c r="A132" s="9" t="s">
        <v>131</v>
      </c>
      <c r="B132" s="16" t="s">
        <v>132</v>
      </c>
      <c r="C132" s="91">
        <v>6574600</v>
      </c>
      <c r="D132" s="91">
        <v>0</v>
      </c>
      <c r="E132" s="91">
        <v>0</v>
      </c>
      <c r="F132" s="91">
        <f t="shared" si="70"/>
        <v>6574600</v>
      </c>
      <c r="G132" s="91">
        <v>31200</v>
      </c>
      <c r="H132" s="91">
        <v>0</v>
      </c>
      <c r="I132" s="91">
        <v>5544100</v>
      </c>
      <c r="J132" s="91">
        <f t="shared" si="71"/>
        <v>31200</v>
      </c>
      <c r="K132" s="91">
        <f t="shared" si="72"/>
        <v>999300</v>
      </c>
      <c r="L132" s="85">
        <f t="shared" si="73"/>
        <v>0.47455358500897393</v>
      </c>
    </row>
    <row r="133" spans="1:12" x14ac:dyDescent="0.2">
      <c r="A133" s="9" t="s">
        <v>133</v>
      </c>
      <c r="B133" s="16" t="s">
        <v>134</v>
      </c>
      <c r="C133" s="91">
        <v>2400</v>
      </c>
      <c r="D133" s="91">
        <v>0</v>
      </c>
      <c r="E133" s="91">
        <v>0</v>
      </c>
      <c r="F133" s="91">
        <f t="shared" si="70"/>
        <v>2400</v>
      </c>
      <c r="G133" s="91">
        <v>0</v>
      </c>
      <c r="H133" s="91">
        <v>0</v>
      </c>
      <c r="I133" s="91">
        <v>0</v>
      </c>
      <c r="J133" s="91">
        <f t="shared" si="71"/>
        <v>0</v>
      </c>
      <c r="K133" s="91">
        <f t="shared" si="72"/>
        <v>2400</v>
      </c>
      <c r="L133" s="85">
        <f t="shared" si="73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74">+C137</f>
        <v>1873890</v>
      </c>
      <c r="D135" s="92">
        <f t="shared" si="74"/>
        <v>0</v>
      </c>
      <c r="E135" s="92">
        <f t="shared" si="74"/>
        <v>0</v>
      </c>
      <c r="F135" s="92">
        <f t="shared" si="74"/>
        <v>1873890</v>
      </c>
      <c r="G135" s="92">
        <f t="shared" si="74"/>
        <v>423406</v>
      </c>
      <c r="H135" s="92">
        <f t="shared" si="74"/>
        <v>450392</v>
      </c>
      <c r="I135" s="92">
        <f t="shared" si="74"/>
        <v>1000092</v>
      </c>
      <c r="J135" s="92">
        <f t="shared" si="74"/>
        <v>873798</v>
      </c>
      <c r="K135" s="92">
        <f t="shared" si="74"/>
        <v>0</v>
      </c>
      <c r="L135" s="84">
        <f>+(J135/F135)*100</f>
        <v>46.630165057714166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v>1873890</v>
      </c>
      <c r="D137" s="91">
        <v>0</v>
      </c>
      <c r="E137" s="91">
        <v>0</v>
      </c>
      <c r="F137" s="91">
        <f>+C137+D137+E137</f>
        <v>1873890</v>
      </c>
      <c r="G137" s="91">
        <v>423406</v>
      </c>
      <c r="H137" s="91">
        <v>450392</v>
      </c>
      <c r="I137" s="91">
        <v>1000092</v>
      </c>
      <c r="J137" s="91">
        <f>+G137+H137</f>
        <v>873798</v>
      </c>
      <c r="K137" s="91">
        <f>+F137-J137-I137</f>
        <v>0</v>
      </c>
      <c r="L137" s="85">
        <f>+(J137/F137)*100</f>
        <v>46.630165057714166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75">+C141+C142+C143+C144+C145+C146</f>
        <v>2412524</v>
      </c>
      <c r="D139" s="92">
        <f t="shared" si="75"/>
        <v>0</v>
      </c>
      <c r="E139" s="92">
        <f t="shared" si="75"/>
        <v>0</v>
      </c>
      <c r="F139" s="92">
        <f t="shared" si="75"/>
        <v>2412524</v>
      </c>
      <c r="G139" s="92">
        <f t="shared" si="75"/>
        <v>0</v>
      </c>
      <c r="H139" s="92">
        <f t="shared" si="75"/>
        <v>105920.82</v>
      </c>
      <c r="I139" s="92">
        <f t="shared" si="75"/>
        <v>806500</v>
      </c>
      <c r="J139" s="92">
        <f t="shared" si="75"/>
        <v>105920.82</v>
      </c>
      <c r="K139" s="92">
        <f t="shared" si="75"/>
        <v>1500103.18</v>
      </c>
      <c r="L139" s="84">
        <f>+(J139/F139)*100</f>
        <v>4.3904566337992907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x14ac:dyDescent="0.2">
      <c r="A141" s="9" t="s">
        <v>141</v>
      </c>
      <c r="B141" s="16" t="s">
        <v>142</v>
      </c>
      <c r="C141" s="91">
        <v>210700</v>
      </c>
      <c r="D141" s="91">
        <v>0</v>
      </c>
      <c r="E141" s="91">
        <v>0</v>
      </c>
      <c r="F141" s="91">
        <f t="shared" ref="F141:F146" si="76">+C141+D141+E141</f>
        <v>210700</v>
      </c>
      <c r="G141" s="91">
        <v>0</v>
      </c>
      <c r="H141" s="91">
        <v>62552.480000000003</v>
      </c>
      <c r="I141" s="91">
        <v>115200</v>
      </c>
      <c r="J141" s="91">
        <f t="shared" ref="J141:J146" si="77">+G141+H141</f>
        <v>62552.480000000003</v>
      </c>
      <c r="K141" s="91">
        <f t="shared" ref="K141:K146" si="78">+F141-J141-I141</f>
        <v>32947.51999999999</v>
      </c>
      <c r="L141" s="85">
        <f t="shared" ref="L141:L146" si="79">+(J141/F141)*100</f>
        <v>29.687935453251068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6"/>
        <v>0</v>
      </c>
      <c r="G142" s="91">
        <v>0</v>
      </c>
      <c r="H142" s="91">
        <v>0</v>
      </c>
      <c r="I142" s="91">
        <v>0</v>
      </c>
      <c r="J142" s="91">
        <f t="shared" si="77"/>
        <v>0</v>
      </c>
      <c r="K142" s="91">
        <f t="shared" si="78"/>
        <v>0</v>
      </c>
      <c r="L142" s="85" t="e">
        <f t="shared" si="79"/>
        <v>#DIV/0!</v>
      </c>
    </row>
    <row r="143" spans="1:12" x14ac:dyDescent="0.2">
      <c r="A143" s="9" t="s">
        <v>144</v>
      </c>
      <c r="B143" s="16" t="s">
        <v>145</v>
      </c>
      <c r="C143" s="91">
        <v>2025294</v>
      </c>
      <c r="D143" s="91">
        <v>0</v>
      </c>
      <c r="E143" s="91">
        <v>0</v>
      </c>
      <c r="F143" s="91">
        <f t="shared" si="76"/>
        <v>2025294</v>
      </c>
      <c r="G143" s="91">
        <v>0</v>
      </c>
      <c r="H143" s="91">
        <v>22785.599999999999</v>
      </c>
      <c r="I143" s="91">
        <v>654300</v>
      </c>
      <c r="J143" s="91">
        <f t="shared" si="77"/>
        <v>22785.599999999999</v>
      </c>
      <c r="K143" s="91">
        <f t="shared" si="78"/>
        <v>1348208.4</v>
      </c>
      <c r="L143" s="85">
        <f t="shared" si="79"/>
        <v>1.125051474008218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6"/>
        <v>0</v>
      </c>
      <c r="G144" s="91">
        <v>0</v>
      </c>
      <c r="H144" s="91">
        <v>0</v>
      </c>
      <c r="I144" s="91">
        <v>0</v>
      </c>
      <c r="J144" s="91">
        <f t="shared" si="77"/>
        <v>0</v>
      </c>
      <c r="K144" s="91">
        <f t="shared" si="78"/>
        <v>0</v>
      </c>
      <c r="L144" s="85" t="e">
        <f t="shared" si="79"/>
        <v>#DIV/0!</v>
      </c>
    </row>
    <row r="145" spans="1:12" x14ac:dyDescent="0.2">
      <c r="A145" s="9" t="s">
        <v>148</v>
      </c>
      <c r="B145" s="16" t="s">
        <v>149</v>
      </c>
      <c r="C145" s="91">
        <v>45850</v>
      </c>
      <c r="D145" s="91">
        <v>0</v>
      </c>
      <c r="E145" s="91">
        <v>0</v>
      </c>
      <c r="F145" s="91">
        <f t="shared" si="76"/>
        <v>45850</v>
      </c>
      <c r="G145" s="91">
        <v>0</v>
      </c>
      <c r="H145" s="91">
        <v>20582.740000000002</v>
      </c>
      <c r="I145" s="91">
        <v>1000</v>
      </c>
      <c r="J145" s="91">
        <f t="shared" si="77"/>
        <v>20582.740000000002</v>
      </c>
      <c r="K145" s="91">
        <f t="shared" si="78"/>
        <v>24267.26</v>
      </c>
      <c r="L145" s="85">
        <f t="shared" si="79"/>
        <v>44.891472191930212</v>
      </c>
    </row>
    <row r="146" spans="1:12" x14ac:dyDescent="0.2">
      <c r="A146" s="9" t="s">
        <v>150</v>
      </c>
      <c r="B146" s="70" t="s">
        <v>332</v>
      </c>
      <c r="C146" s="91">
        <v>130680</v>
      </c>
      <c r="D146" s="91">
        <v>0</v>
      </c>
      <c r="E146" s="91">
        <v>0</v>
      </c>
      <c r="F146" s="91">
        <f t="shared" si="76"/>
        <v>130680</v>
      </c>
      <c r="G146" s="91">
        <v>0</v>
      </c>
      <c r="H146" s="91">
        <v>0</v>
      </c>
      <c r="I146" s="91">
        <v>36000</v>
      </c>
      <c r="J146" s="91">
        <f t="shared" si="77"/>
        <v>0</v>
      </c>
      <c r="K146" s="91">
        <f t="shared" si="78"/>
        <v>94680</v>
      </c>
      <c r="L146" s="85">
        <f t="shared" si="79"/>
        <v>0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80">+C150+C151</f>
        <v>16197888</v>
      </c>
      <c r="D148" s="92">
        <f t="shared" si="80"/>
        <v>-7500000</v>
      </c>
      <c r="E148" s="92">
        <f t="shared" si="80"/>
        <v>0</v>
      </c>
      <c r="F148" s="92">
        <f t="shared" si="80"/>
        <v>8697888</v>
      </c>
      <c r="G148" s="92">
        <f t="shared" si="80"/>
        <v>129290</v>
      </c>
      <c r="H148" s="92">
        <f t="shared" si="80"/>
        <v>425313.27</v>
      </c>
      <c r="I148" s="92">
        <f t="shared" si="80"/>
        <v>2836276</v>
      </c>
      <c r="J148" s="92">
        <f t="shared" si="80"/>
        <v>554603.27</v>
      </c>
      <c r="K148" s="92">
        <f t="shared" si="80"/>
        <v>5307008.7300000004</v>
      </c>
      <c r="L148" s="84">
        <f>+(J148/F148)*100</f>
        <v>6.3762981312245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v>36700</v>
      </c>
      <c r="D150" s="91">
        <v>0</v>
      </c>
      <c r="E150" s="91">
        <v>0</v>
      </c>
      <c r="F150" s="91">
        <f t="shared" ref="F150" si="81">+C150+D150+E150</f>
        <v>36700</v>
      </c>
      <c r="G150" s="91">
        <v>24500</v>
      </c>
      <c r="H150" s="91">
        <v>0</v>
      </c>
      <c r="I150" s="91">
        <v>12000</v>
      </c>
      <c r="J150" s="91">
        <f t="shared" ref="J150" si="82">+G150+H150</f>
        <v>24500</v>
      </c>
      <c r="K150" s="91">
        <f t="shared" ref="K150" si="83">+F150-J150-I150</f>
        <v>200</v>
      </c>
      <c r="L150" s="85">
        <f t="shared" ref="L150:L151" si="84">+(J150/F150)*100</f>
        <v>66.757493188010898</v>
      </c>
    </row>
    <row r="151" spans="1:12" x14ac:dyDescent="0.2">
      <c r="A151" s="9" t="s">
        <v>155</v>
      </c>
      <c r="B151" s="16" t="s">
        <v>156</v>
      </c>
      <c r="C151" s="91">
        <v>16161188</v>
      </c>
      <c r="D151" s="91">
        <v>-7500000</v>
      </c>
      <c r="E151" s="91">
        <v>0</v>
      </c>
      <c r="F151" s="91">
        <f>+C151+D151+E151</f>
        <v>8661188</v>
      </c>
      <c r="G151" s="91">
        <v>104790</v>
      </c>
      <c r="H151" s="91">
        <v>425313.27</v>
      </c>
      <c r="I151" s="91">
        <v>2824276</v>
      </c>
      <c r="J151" s="91">
        <f>+G151+H151</f>
        <v>530103.27</v>
      </c>
      <c r="K151" s="91">
        <f>+F151-J151-I151</f>
        <v>5306808.7300000004</v>
      </c>
      <c r="L151" s="85">
        <f t="shared" si="84"/>
        <v>6.1204452553160147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85">+C155+C156+C157+C158+C159+C160+C161+C162</f>
        <v>8243007</v>
      </c>
      <c r="D153" s="92">
        <f t="shared" si="85"/>
        <v>0</v>
      </c>
      <c r="E153" s="92">
        <f t="shared" si="85"/>
        <v>0</v>
      </c>
      <c r="F153" s="92">
        <f t="shared" si="85"/>
        <v>8243007</v>
      </c>
      <c r="G153" s="92">
        <f t="shared" si="85"/>
        <v>210228.2</v>
      </c>
      <c r="H153" s="92">
        <f t="shared" si="85"/>
        <v>320643.41000000003</v>
      </c>
      <c r="I153" s="92">
        <f t="shared" si="85"/>
        <v>1553133.92</v>
      </c>
      <c r="J153" s="92">
        <f t="shared" si="85"/>
        <v>530871.6100000001</v>
      </c>
      <c r="K153" s="92">
        <f t="shared" si="85"/>
        <v>6159001.4699999997</v>
      </c>
      <c r="L153" s="84">
        <f>+(J153/F153)*100</f>
        <v>6.4402663979297863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1465540</v>
      </c>
      <c r="D155" s="91">
        <v>0</v>
      </c>
      <c r="E155" s="91">
        <v>0</v>
      </c>
      <c r="F155" s="91">
        <f t="shared" ref="F155:F162" si="86">+C155+D155+E155</f>
        <v>1465540</v>
      </c>
      <c r="G155" s="91">
        <v>3800</v>
      </c>
      <c r="H155" s="91">
        <v>16677.21</v>
      </c>
      <c r="I155" s="91">
        <v>69241.119999999995</v>
      </c>
      <c r="J155" s="91">
        <f t="shared" ref="J155:J162" si="87">+G155+H155</f>
        <v>20477.21</v>
      </c>
      <c r="K155" s="91">
        <f t="shared" ref="K155:K162" si="88">+F155-J155-I155</f>
        <v>1375821.67</v>
      </c>
      <c r="L155" s="85">
        <f t="shared" ref="L155:L162" si="89">+(J155/F155)*100</f>
        <v>1.397246748638727</v>
      </c>
    </row>
    <row r="156" spans="1:12" x14ac:dyDescent="0.2">
      <c r="A156" s="9" t="s">
        <v>161</v>
      </c>
      <c r="B156" s="16" t="s">
        <v>162</v>
      </c>
      <c r="C156" s="91">
        <v>994300</v>
      </c>
      <c r="D156" s="91">
        <v>0</v>
      </c>
      <c r="E156" s="91">
        <v>0</v>
      </c>
      <c r="F156" s="91">
        <f t="shared" si="86"/>
        <v>994300</v>
      </c>
      <c r="G156" s="91">
        <v>27594.560000000001</v>
      </c>
      <c r="H156" s="91">
        <v>0</v>
      </c>
      <c r="I156" s="91">
        <v>0</v>
      </c>
      <c r="J156" s="91">
        <f t="shared" si="87"/>
        <v>27594.560000000001</v>
      </c>
      <c r="K156" s="91">
        <f t="shared" si="88"/>
        <v>966705.44</v>
      </c>
      <c r="L156" s="85">
        <f t="shared" si="89"/>
        <v>2.7752750678869558</v>
      </c>
    </row>
    <row r="157" spans="1:12" x14ac:dyDescent="0.2">
      <c r="A157" s="9" t="s">
        <v>163</v>
      </c>
      <c r="B157" s="16" t="s">
        <v>164</v>
      </c>
      <c r="C157" s="91">
        <v>1393632</v>
      </c>
      <c r="D157" s="91">
        <v>0</v>
      </c>
      <c r="E157" s="91">
        <v>0</v>
      </c>
      <c r="F157" s="91">
        <f t="shared" si="86"/>
        <v>1393632</v>
      </c>
      <c r="G157" s="91">
        <v>25107.64</v>
      </c>
      <c r="H157" s="91">
        <v>139939.20000000001</v>
      </c>
      <c r="I157" s="91">
        <v>17110.8</v>
      </c>
      <c r="J157" s="91">
        <f t="shared" si="87"/>
        <v>165046.84000000003</v>
      </c>
      <c r="K157" s="91">
        <f t="shared" si="88"/>
        <v>1211474.3599999999</v>
      </c>
      <c r="L157" s="85">
        <f t="shared" si="89"/>
        <v>11.842928405777137</v>
      </c>
    </row>
    <row r="158" spans="1:12" x14ac:dyDescent="0.2">
      <c r="A158" s="9" t="s">
        <v>165</v>
      </c>
      <c r="B158" s="16" t="s">
        <v>333</v>
      </c>
      <c r="C158" s="91">
        <v>2477856</v>
      </c>
      <c r="D158" s="91">
        <v>0</v>
      </c>
      <c r="E158" s="91">
        <v>0</v>
      </c>
      <c r="F158" s="91">
        <f t="shared" si="86"/>
        <v>2477856</v>
      </c>
      <c r="G158" s="91">
        <v>0</v>
      </c>
      <c r="H158" s="91">
        <v>0</v>
      </c>
      <c r="I158" s="91">
        <v>1092000</v>
      </c>
      <c r="J158" s="91">
        <f t="shared" si="87"/>
        <v>0</v>
      </c>
      <c r="K158" s="91">
        <f t="shared" si="88"/>
        <v>1385856</v>
      </c>
      <c r="L158" s="85">
        <f t="shared" si="89"/>
        <v>0</v>
      </c>
    </row>
    <row r="159" spans="1:12" x14ac:dyDescent="0.2">
      <c r="A159" s="9" t="s">
        <v>166</v>
      </c>
      <c r="B159" s="16" t="s">
        <v>167</v>
      </c>
      <c r="C159" s="91">
        <v>1337969</v>
      </c>
      <c r="D159" s="91">
        <v>0</v>
      </c>
      <c r="E159" s="91">
        <v>0</v>
      </c>
      <c r="F159" s="91">
        <f t="shared" si="86"/>
        <v>1337969</v>
      </c>
      <c r="G159" s="91">
        <v>151866</v>
      </c>
      <c r="H159" s="91">
        <v>164027</v>
      </c>
      <c r="I159" s="91">
        <v>374782</v>
      </c>
      <c r="J159" s="91">
        <f t="shared" si="87"/>
        <v>315893</v>
      </c>
      <c r="K159" s="91">
        <f t="shared" si="88"/>
        <v>647294</v>
      </c>
      <c r="L159" s="85">
        <f t="shared" si="89"/>
        <v>23.609889317316021</v>
      </c>
    </row>
    <row r="160" spans="1:12" x14ac:dyDescent="0.2">
      <c r="A160" s="9" t="s">
        <v>168</v>
      </c>
      <c r="B160" s="16" t="s">
        <v>169</v>
      </c>
      <c r="C160" s="91">
        <v>550660</v>
      </c>
      <c r="D160" s="91">
        <v>0</v>
      </c>
      <c r="E160" s="91">
        <v>0</v>
      </c>
      <c r="F160" s="91">
        <f t="shared" si="86"/>
        <v>550660</v>
      </c>
      <c r="G160" s="91">
        <v>0</v>
      </c>
      <c r="H160" s="91">
        <v>0</v>
      </c>
      <c r="I160" s="91">
        <v>0</v>
      </c>
      <c r="J160" s="91">
        <f t="shared" si="87"/>
        <v>0</v>
      </c>
      <c r="K160" s="91">
        <f t="shared" si="88"/>
        <v>550660</v>
      </c>
      <c r="L160" s="85">
        <f t="shared" si="89"/>
        <v>0</v>
      </c>
    </row>
    <row r="161" spans="1:12" x14ac:dyDescent="0.2">
      <c r="A161" s="9" t="s">
        <v>170</v>
      </c>
      <c r="B161" s="16" t="s">
        <v>171</v>
      </c>
      <c r="C161" s="91">
        <v>19050</v>
      </c>
      <c r="D161" s="91">
        <v>0</v>
      </c>
      <c r="E161" s="91">
        <v>0</v>
      </c>
      <c r="F161" s="91">
        <f t="shared" si="86"/>
        <v>19050</v>
      </c>
      <c r="G161" s="91">
        <v>0</v>
      </c>
      <c r="H161" s="91">
        <v>0</v>
      </c>
      <c r="I161" s="91">
        <v>0</v>
      </c>
      <c r="J161" s="91">
        <f t="shared" si="87"/>
        <v>0</v>
      </c>
      <c r="K161" s="91">
        <f t="shared" si="88"/>
        <v>19050</v>
      </c>
      <c r="L161" s="85">
        <f t="shared" si="89"/>
        <v>0</v>
      </c>
    </row>
    <row r="162" spans="1:12" x14ac:dyDescent="0.2">
      <c r="A162" s="9" t="s">
        <v>172</v>
      </c>
      <c r="B162" s="16" t="s">
        <v>334</v>
      </c>
      <c r="C162" s="91">
        <v>4000</v>
      </c>
      <c r="D162" s="91">
        <v>0</v>
      </c>
      <c r="E162" s="91">
        <v>0</v>
      </c>
      <c r="F162" s="91">
        <f t="shared" si="86"/>
        <v>4000</v>
      </c>
      <c r="G162" s="91">
        <v>1860</v>
      </c>
      <c r="H162" s="91">
        <v>0</v>
      </c>
      <c r="I162" s="91">
        <v>0</v>
      </c>
      <c r="J162" s="91">
        <f t="shared" si="87"/>
        <v>1860</v>
      </c>
      <c r="K162" s="91">
        <f t="shared" si="88"/>
        <v>2140</v>
      </c>
      <c r="L162" s="85">
        <f t="shared" si="89"/>
        <v>46.5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90">+C166+C177+C183</f>
        <v>70101878</v>
      </c>
      <c r="D164" s="90">
        <f t="shared" si="90"/>
        <v>0</v>
      </c>
      <c r="E164" s="90">
        <f t="shared" si="90"/>
        <v>0</v>
      </c>
      <c r="F164" s="90">
        <f t="shared" si="90"/>
        <v>70101878</v>
      </c>
      <c r="G164" s="90">
        <f t="shared" si="90"/>
        <v>0</v>
      </c>
      <c r="H164" s="90">
        <f t="shared" si="90"/>
        <v>3408111.8</v>
      </c>
      <c r="I164" s="90">
        <f t="shared" si="90"/>
        <v>80330.490000000005</v>
      </c>
      <c r="J164" s="90">
        <f t="shared" si="90"/>
        <v>3408111.8</v>
      </c>
      <c r="K164" s="90">
        <f t="shared" si="90"/>
        <v>66613435.710000001</v>
      </c>
      <c r="L164" s="80">
        <f>+(J164/F164)*100</f>
        <v>4.8616554894577853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91">+C168+C170+C171+C172+C173+C174+C175+C169</f>
        <v>50669878</v>
      </c>
      <c r="D166" s="92">
        <f t="shared" si="91"/>
        <v>-34400000</v>
      </c>
      <c r="E166" s="92">
        <f t="shared" si="91"/>
        <v>0</v>
      </c>
      <c r="F166" s="92">
        <f t="shared" si="91"/>
        <v>16269878</v>
      </c>
      <c r="G166" s="92">
        <f t="shared" si="91"/>
        <v>0</v>
      </c>
      <c r="H166" s="92">
        <f t="shared" si="91"/>
        <v>3408111.8</v>
      </c>
      <c r="I166" s="92">
        <f t="shared" si="91"/>
        <v>80330.490000000005</v>
      </c>
      <c r="J166" s="92">
        <f t="shared" si="91"/>
        <v>3408111.8</v>
      </c>
      <c r="K166" s="92">
        <f t="shared" si="91"/>
        <v>12781435.710000001</v>
      </c>
      <c r="L166" s="84">
        <f>+(J166/F166)*100</f>
        <v>20.947371578324063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2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3">+G168+H168</f>
        <v>0</v>
      </c>
      <c r="K168" s="91">
        <f t="shared" ref="K168:K175" si="94">+F168-J168-I168</f>
        <v>0</v>
      </c>
      <c r="L168" s="85" t="e">
        <f t="shared" ref="L168:L175" si="95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2"/>
        <v>0</v>
      </c>
      <c r="G169" s="91">
        <v>0</v>
      </c>
      <c r="H169" s="91">
        <v>0</v>
      </c>
      <c r="I169" s="91">
        <v>0</v>
      </c>
      <c r="J169" s="91">
        <f t="shared" si="93"/>
        <v>0</v>
      </c>
      <c r="K169" s="91">
        <f t="shared" si="94"/>
        <v>0</v>
      </c>
      <c r="L169" s="85" t="e">
        <f t="shared" si="95"/>
        <v>#DIV/0!</v>
      </c>
    </row>
    <row r="170" spans="1:12" x14ac:dyDescent="0.2">
      <c r="A170" s="9" t="s">
        <v>178</v>
      </c>
      <c r="B170" s="16" t="s">
        <v>179</v>
      </c>
      <c r="C170" s="91">
        <v>9692000</v>
      </c>
      <c r="D170" s="91">
        <v>0</v>
      </c>
      <c r="E170" s="91">
        <v>0</v>
      </c>
      <c r="F170" s="91">
        <f t="shared" si="92"/>
        <v>9692000</v>
      </c>
      <c r="G170" s="91">
        <v>0</v>
      </c>
      <c r="H170" s="91">
        <v>2618111.7999999998</v>
      </c>
      <c r="I170" s="91">
        <v>20380.490000000002</v>
      </c>
      <c r="J170" s="91">
        <f t="shared" si="93"/>
        <v>2618111.7999999998</v>
      </c>
      <c r="K170" s="91">
        <f t="shared" si="94"/>
        <v>7053507.71</v>
      </c>
      <c r="L170" s="85">
        <f t="shared" si="95"/>
        <v>27.013122162608333</v>
      </c>
    </row>
    <row r="171" spans="1:12" x14ac:dyDescent="0.2">
      <c r="A171" s="9" t="s">
        <v>180</v>
      </c>
      <c r="B171" s="16" t="s">
        <v>181</v>
      </c>
      <c r="C171" s="91">
        <v>1275000</v>
      </c>
      <c r="D171" s="91">
        <v>0</v>
      </c>
      <c r="E171" s="91">
        <v>0</v>
      </c>
      <c r="F171" s="91">
        <f t="shared" si="92"/>
        <v>1275000</v>
      </c>
      <c r="G171" s="91">
        <v>0</v>
      </c>
      <c r="H171" s="91">
        <v>0</v>
      </c>
      <c r="I171" s="91">
        <v>0</v>
      </c>
      <c r="J171" s="91">
        <f t="shared" si="93"/>
        <v>0</v>
      </c>
      <c r="K171" s="91">
        <f t="shared" si="94"/>
        <v>1275000</v>
      </c>
      <c r="L171" s="85">
        <f t="shared" si="95"/>
        <v>0</v>
      </c>
    </row>
    <row r="172" spans="1:12" x14ac:dyDescent="0.2">
      <c r="A172" s="9" t="s">
        <v>182</v>
      </c>
      <c r="B172" s="16" t="s">
        <v>183</v>
      </c>
      <c r="C172" s="91">
        <v>37312500</v>
      </c>
      <c r="D172" s="91">
        <v>-34400000</v>
      </c>
      <c r="E172" s="91">
        <v>0</v>
      </c>
      <c r="F172" s="91">
        <f t="shared" si="92"/>
        <v>2912500</v>
      </c>
      <c r="G172" s="91">
        <v>0</v>
      </c>
      <c r="H172" s="91">
        <v>0</v>
      </c>
      <c r="I172" s="91">
        <v>0</v>
      </c>
      <c r="J172" s="91">
        <f t="shared" si="93"/>
        <v>0</v>
      </c>
      <c r="K172" s="91">
        <f t="shared" si="94"/>
        <v>2912500</v>
      </c>
      <c r="L172" s="85">
        <f t="shared" si="95"/>
        <v>0</v>
      </c>
    </row>
    <row r="173" spans="1:12" x14ac:dyDescent="0.2">
      <c r="A173" s="9" t="s">
        <v>184</v>
      </c>
      <c r="B173" s="16" t="s">
        <v>185</v>
      </c>
      <c r="C173" s="91">
        <v>1490378</v>
      </c>
      <c r="D173" s="91">
        <v>0</v>
      </c>
      <c r="E173" s="91">
        <v>0</v>
      </c>
      <c r="F173" s="91">
        <f t="shared" si="92"/>
        <v>1490378</v>
      </c>
      <c r="G173" s="91">
        <v>0</v>
      </c>
      <c r="H173" s="91">
        <v>0</v>
      </c>
      <c r="I173" s="91">
        <v>0</v>
      </c>
      <c r="J173" s="91">
        <f t="shared" si="93"/>
        <v>0</v>
      </c>
      <c r="K173" s="91">
        <f t="shared" si="94"/>
        <v>1490378</v>
      </c>
      <c r="L173" s="85">
        <f t="shared" si="95"/>
        <v>0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2"/>
        <v>0</v>
      </c>
      <c r="G174" s="91">
        <v>0</v>
      </c>
      <c r="H174" s="91">
        <v>0</v>
      </c>
      <c r="I174" s="91">
        <v>0</v>
      </c>
      <c r="J174" s="91">
        <f t="shared" si="93"/>
        <v>0</v>
      </c>
      <c r="K174" s="91">
        <f t="shared" si="94"/>
        <v>0</v>
      </c>
      <c r="L174" s="85" t="e">
        <f t="shared" si="95"/>
        <v>#DIV/0!</v>
      </c>
    </row>
    <row r="175" spans="1:12" x14ac:dyDescent="0.2">
      <c r="A175" s="9" t="s">
        <v>188</v>
      </c>
      <c r="B175" s="19" t="s">
        <v>335</v>
      </c>
      <c r="C175" s="91">
        <v>900000</v>
      </c>
      <c r="D175" s="91">
        <v>0</v>
      </c>
      <c r="E175" s="91">
        <v>0</v>
      </c>
      <c r="F175" s="91">
        <f t="shared" si="92"/>
        <v>900000</v>
      </c>
      <c r="G175" s="91">
        <v>0</v>
      </c>
      <c r="H175" s="91">
        <v>790000</v>
      </c>
      <c r="I175" s="91">
        <v>59950</v>
      </c>
      <c r="J175" s="91">
        <f t="shared" si="93"/>
        <v>790000</v>
      </c>
      <c r="K175" s="91">
        <f t="shared" si="94"/>
        <v>50050</v>
      </c>
      <c r="L175" s="85">
        <f t="shared" si="95"/>
        <v>87.777777777777771</v>
      </c>
    </row>
    <row r="176" spans="1:12" hidden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91">
        <f t="shared" ref="K176:K181" si="96">+F176-I176-J176</f>
        <v>0</v>
      </c>
    </row>
    <row r="177" spans="1:12" hidden="1" outlineLevel="1" x14ac:dyDescent="0.2">
      <c r="A177" s="8" t="s">
        <v>189</v>
      </c>
      <c r="B177" s="18" t="s">
        <v>190</v>
      </c>
      <c r="C177" s="92">
        <f t="shared" ref="C177:J177" si="97">+C179+C180+C181</f>
        <v>0</v>
      </c>
      <c r="D177" s="92">
        <f t="shared" si="97"/>
        <v>0</v>
      </c>
      <c r="E177" s="92">
        <f t="shared" si="97"/>
        <v>0</v>
      </c>
      <c r="F177" s="92">
        <f t="shared" si="97"/>
        <v>0</v>
      </c>
      <c r="G177" s="92">
        <f t="shared" si="97"/>
        <v>0</v>
      </c>
      <c r="H177" s="92">
        <f t="shared" si="97"/>
        <v>0</v>
      </c>
      <c r="I177" s="92">
        <f t="shared" si="97"/>
        <v>0</v>
      </c>
      <c r="J177" s="92">
        <f t="shared" si="97"/>
        <v>0</v>
      </c>
      <c r="K177" s="91">
        <f t="shared" si="96"/>
        <v>0</v>
      </c>
      <c r="L177" s="84" t="e">
        <f>+(J177/F177)*100</f>
        <v>#DIV/0!</v>
      </c>
    </row>
    <row r="178" spans="1:12" hidden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91">
        <f t="shared" si="96"/>
        <v>0</v>
      </c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98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99">+G179+H179</f>
        <v>0</v>
      </c>
      <c r="K179" s="91">
        <f t="shared" si="96"/>
        <v>0</v>
      </c>
      <c r="L179" s="85" t="e">
        <f t="shared" ref="L179:L181" si="100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98"/>
        <v>0</v>
      </c>
      <c r="G180" s="91">
        <v>0</v>
      </c>
      <c r="H180" s="91">
        <v>0</v>
      </c>
      <c r="I180" s="91">
        <v>0</v>
      </c>
      <c r="J180" s="91">
        <f t="shared" si="99"/>
        <v>0</v>
      </c>
      <c r="K180" s="91">
        <f t="shared" si="96"/>
        <v>0</v>
      </c>
      <c r="L180" s="85" t="e">
        <f t="shared" si="100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98"/>
        <v>0</v>
      </c>
      <c r="G181" s="91">
        <v>0</v>
      </c>
      <c r="H181" s="91">
        <v>0</v>
      </c>
      <c r="I181" s="91">
        <v>0</v>
      </c>
      <c r="J181" s="91">
        <f t="shared" si="99"/>
        <v>0</v>
      </c>
      <c r="K181" s="91">
        <f t="shared" si="96"/>
        <v>0</v>
      </c>
      <c r="L181" s="85" t="e">
        <f t="shared" si="100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101">+C185</f>
        <v>19432000</v>
      </c>
      <c r="D183" s="92">
        <f t="shared" si="101"/>
        <v>34400000</v>
      </c>
      <c r="E183" s="92">
        <f t="shared" si="101"/>
        <v>0</v>
      </c>
      <c r="F183" s="92">
        <f t="shared" si="101"/>
        <v>53832000</v>
      </c>
      <c r="G183" s="92">
        <f t="shared" si="101"/>
        <v>0</v>
      </c>
      <c r="H183" s="92">
        <f t="shared" si="101"/>
        <v>0</v>
      </c>
      <c r="I183" s="92">
        <f t="shared" si="101"/>
        <v>0</v>
      </c>
      <c r="J183" s="92">
        <f t="shared" si="101"/>
        <v>0</v>
      </c>
      <c r="K183" s="92">
        <f t="shared" si="101"/>
        <v>53832000</v>
      </c>
      <c r="L183" s="84">
        <f>+(J183/F183)*100</f>
        <v>0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19432000</v>
      </c>
      <c r="D185" s="91">
        <v>34400000</v>
      </c>
      <c r="E185" s="91">
        <v>0</v>
      </c>
      <c r="F185" s="91">
        <f>+C185+D185+E185</f>
        <v>53832000</v>
      </c>
      <c r="G185" s="91">
        <v>0</v>
      </c>
      <c r="H185" s="91">
        <v>0</v>
      </c>
      <c r="I185" s="91">
        <v>0</v>
      </c>
      <c r="J185" s="91">
        <f>+G185+H185</f>
        <v>0</v>
      </c>
      <c r="K185" s="91">
        <f>+F185-J185-I185</f>
        <v>53832000</v>
      </c>
      <c r="L185" s="85">
        <f>+(J185/F185)*100</f>
        <v>0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102">+C189+C195+C199+C203</f>
        <v>45500000</v>
      </c>
      <c r="D187" s="90">
        <f t="shared" si="102"/>
        <v>2600000</v>
      </c>
      <c r="E187" s="90">
        <f t="shared" si="102"/>
        <v>0</v>
      </c>
      <c r="F187" s="90">
        <f t="shared" si="102"/>
        <v>48100000</v>
      </c>
      <c r="G187" s="90">
        <f t="shared" si="102"/>
        <v>1500000</v>
      </c>
      <c r="H187" s="90">
        <f t="shared" si="102"/>
        <v>30272433.780000001</v>
      </c>
      <c r="I187" s="90">
        <f t="shared" si="102"/>
        <v>0</v>
      </c>
      <c r="J187" s="90">
        <f t="shared" si="102"/>
        <v>31772433.780000001</v>
      </c>
      <c r="K187" s="90">
        <f t="shared" si="102"/>
        <v>16327566.219999999</v>
      </c>
      <c r="L187" s="80">
        <f>+(J187/F187)*100</f>
        <v>66.054955883575886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4000000</v>
      </c>
      <c r="D189" s="92">
        <f>+D191+D192+D193</f>
        <v>0</v>
      </c>
      <c r="E189" s="92">
        <f t="shared" ref="E189:K189" si="103">+E191+E192+E193</f>
        <v>0</v>
      </c>
      <c r="F189" s="92">
        <f t="shared" si="103"/>
        <v>4000000</v>
      </c>
      <c r="G189" s="92">
        <f t="shared" si="103"/>
        <v>1500000</v>
      </c>
      <c r="H189" s="92">
        <f t="shared" si="103"/>
        <v>1000000</v>
      </c>
      <c r="I189" s="92">
        <f t="shared" si="103"/>
        <v>0</v>
      </c>
      <c r="J189" s="92">
        <f t="shared" si="103"/>
        <v>2500000</v>
      </c>
      <c r="K189" s="92">
        <f t="shared" si="103"/>
        <v>1500000</v>
      </c>
      <c r="L189" s="84">
        <f>+(J189/F189)*100</f>
        <v>62.5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1500000</v>
      </c>
      <c r="H191" s="91">
        <v>-1500000</v>
      </c>
      <c r="I191" s="91">
        <v>0</v>
      </c>
      <c r="J191" s="91">
        <f>+G191+H191</f>
        <v>0</v>
      </c>
      <c r="K191" s="91">
        <f>+F191-J191-I191</f>
        <v>1500000</v>
      </c>
      <c r="L191" s="85">
        <f>+(J191/F191)*100</f>
        <v>0</v>
      </c>
    </row>
    <row r="192" spans="1:12" x14ac:dyDescent="0.2">
      <c r="A192" s="13" t="s">
        <v>202</v>
      </c>
      <c r="B192" s="20" t="s">
        <v>338</v>
      </c>
      <c r="C192" s="91">
        <v>2500000</v>
      </c>
      <c r="D192" s="91">
        <v>0</v>
      </c>
      <c r="E192" s="91">
        <v>0</v>
      </c>
      <c r="F192" s="91">
        <f>+C192+D192+E192</f>
        <v>2500000</v>
      </c>
      <c r="G192" s="91">
        <v>0</v>
      </c>
      <c r="H192" s="91">
        <v>2500000</v>
      </c>
      <c r="I192" s="91">
        <v>0</v>
      </c>
      <c r="J192" s="91">
        <f>+G192+H192</f>
        <v>2500000</v>
      </c>
      <c r="K192" s="91">
        <f>+F192-J192-I192</f>
        <v>0</v>
      </c>
      <c r="L192" s="85">
        <f>+(J192/F192)*100</f>
        <v>100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04">+C193+D193+E193</f>
        <v>0</v>
      </c>
      <c r="G193" s="91">
        <v>0</v>
      </c>
      <c r="H193" s="91">
        <v>0</v>
      </c>
      <c r="I193" s="91">
        <v>0</v>
      </c>
      <c r="J193" s="91">
        <f t="shared" ref="J193" si="105">+G193+H193</f>
        <v>0</v>
      </c>
      <c r="K193" s="91">
        <f t="shared" ref="K193" si="106">+F193-J193-I193</f>
        <v>0</v>
      </c>
      <c r="L193" s="85" t="e">
        <f t="shared" ref="L193" si="107">+(J193/F193)*100</f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108">+C197</f>
        <v>41500000</v>
      </c>
      <c r="D195" s="92">
        <f t="shared" si="108"/>
        <v>2600000</v>
      </c>
      <c r="E195" s="92">
        <f t="shared" si="108"/>
        <v>0</v>
      </c>
      <c r="F195" s="92">
        <f t="shared" si="108"/>
        <v>44100000</v>
      </c>
      <c r="G195" s="92">
        <f t="shared" si="108"/>
        <v>0</v>
      </c>
      <c r="H195" s="92">
        <f t="shared" si="108"/>
        <v>29272433.780000001</v>
      </c>
      <c r="I195" s="92">
        <f t="shared" si="108"/>
        <v>0</v>
      </c>
      <c r="J195" s="92">
        <f t="shared" si="108"/>
        <v>29272433.780000001</v>
      </c>
      <c r="K195" s="92">
        <f t="shared" si="108"/>
        <v>14827566.219999999</v>
      </c>
      <c r="L195" s="84">
        <f>+(J195/F195)*100</f>
        <v>66.377400861677998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41500000</v>
      </c>
      <c r="D197" s="91">
        <v>2600000</v>
      </c>
      <c r="E197" s="91">
        <v>0</v>
      </c>
      <c r="F197" s="91">
        <f>+C197+D197+E197</f>
        <v>44100000</v>
      </c>
      <c r="G197" s="91">
        <v>0</v>
      </c>
      <c r="H197" s="91">
        <v>29272433.780000001</v>
      </c>
      <c r="I197" s="91">
        <v>0</v>
      </c>
      <c r="J197" s="91">
        <f>+G197+H197</f>
        <v>29272433.780000001</v>
      </c>
      <c r="K197" s="91">
        <f>+F197-J197-I197</f>
        <v>14827566.219999999</v>
      </c>
      <c r="L197" s="85">
        <f>+(J197/F197)*100</f>
        <v>66.377400861677998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109">+C201</f>
        <v>0</v>
      </c>
      <c r="D199" s="92">
        <f t="shared" si="109"/>
        <v>0</v>
      </c>
      <c r="E199" s="92">
        <f t="shared" si="109"/>
        <v>0</v>
      </c>
      <c r="F199" s="92">
        <f t="shared" si="109"/>
        <v>0</v>
      </c>
      <c r="G199" s="92">
        <f t="shared" si="109"/>
        <v>0</v>
      </c>
      <c r="H199" s="92">
        <f t="shared" si="109"/>
        <v>0</v>
      </c>
      <c r="I199" s="92">
        <f t="shared" si="109"/>
        <v>0</v>
      </c>
      <c r="J199" s="92">
        <f t="shared" si="109"/>
        <v>0</v>
      </c>
      <c r="K199" s="92">
        <f t="shared" si="109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hidden="1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hidden="1" outlineLevel="1" x14ac:dyDescent="0.2">
      <c r="A203" s="8" t="s">
        <v>207</v>
      </c>
      <c r="B203" s="18" t="s">
        <v>208</v>
      </c>
      <c r="C203" s="92">
        <f t="shared" ref="C203:K203" si="110">+C205+C206+C207</f>
        <v>0</v>
      </c>
      <c r="D203" s="92">
        <f t="shared" si="110"/>
        <v>0</v>
      </c>
      <c r="E203" s="92">
        <f t="shared" si="110"/>
        <v>0</v>
      </c>
      <c r="F203" s="92">
        <f t="shared" si="110"/>
        <v>0</v>
      </c>
      <c r="G203" s="92">
        <f t="shared" si="110"/>
        <v>0</v>
      </c>
      <c r="H203" s="92">
        <f t="shared" si="110"/>
        <v>0</v>
      </c>
      <c r="I203" s="92">
        <f t="shared" si="110"/>
        <v>0</v>
      </c>
      <c r="J203" s="92">
        <f t="shared" si="110"/>
        <v>0</v>
      </c>
      <c r="K203" s="92">
        <f t="shared" si="110"/>
        <v>0</v>
      </c>
      <c r="L203" s="84" t="e">
        <f>+(J203/F203)*100</f>
        <v>#DIV/0!</v>
      </c>
    </row>
    <row r="204" spans="1:12" ht="8.25" hidden="1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 t="shared" ref="L205:L206" si="111">+(J205/F205)*100</f>
        <v>#DIV/0!</v>
      </c>
    </row>
    <row r="206" spans="1:12" hidden="1" x14ac:dyDescent="0.2">
      <c r="A206" s="9" t="s">
        <v>219</v>
      </c>
      <c r="B206" s="16" t="s">
        <v>220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 t="shared" si="111"/>
        <v>#DIV/0!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112">+C211</f>
        <v>0</v>
      </c>
      <c r="D209" s="90">
        <f t="shared" si="112"/>
        <v>0</v>
      </c>
      <c r="E209" s="90">
        <f t="shared" si="112"/>
        <v>0</v>
      </c>
      <c r="F209" s="90">
        <f t="shared" si="112"/>
        <v>0</v>
      </c>
      <c r="G209" s="90">
        <f t="shared" si="112"/>
        <v>0</v>
      </c>
      <c r="H209" s="90">
        <f t="shared" si="112"/>
        <v>0</v>
      </c>
      <c r="I209" s="90">
        <f t="shared" si="112"/>
        <v>0</v>
      </c>
      <c r="J209" s="90">
        <f t="shared" si="112"/>
        <v>0</v>
      </c>
      <c r="K209" s="90">
        <f t="shared" si="112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113">+D213+D214</f>
        <v>0</v>
      </c>
      <c r="E211" s="92">
        <f t="shared" si="113"/>
        <v>0</v>
      </c>
      <c r="F211" s="92">
        <f t="shared" si="113"/>
        <v>0</v>
      </c>
      <c r="G211" s="92">
        <f t="shared" si="113"/>
        <v>0</v>
      </c>
      <c r="H211" s="92">
        <f t="shared" si="113"/>
        <v>0</v>
      </c>
      <c r="I211" s="92">
        <f t="shared" si="113"/>
        <v>0</v>
      </c>
      <c r="J211" s="92">
        <f t="shared" si="113"/>
        <v>0</v>
      </c>
      <c r="K211" s="92">
        <f t="shared" si="113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4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4"/>
        <v>#DIV/0!</v>
      </c>
    </row>
    <row r="215" spans="1:12" ht="12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9" orientation="landscape" useFirstPageNumber="1" r:id="rId1"/>
  <headerFooter>
    <oddFooter>&amp;C&amp;P</oddFooter>
  </headerFooter>
  <ignoredErrors>
    <ignoredError sqref="J10:L21 J33:L35 J25:L27 J23:L23 J41:L43 J47:L49 J51:L112 J114:L155 J176:L184 J186:L190 J193:L216 J157:L169 J156 L15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218"/>
  <sheetViews>
    <sheetView showGridLines="0" workbookViewId="0">
      <selection activeCell="I171" sqref="I171"/>
    </sheetView>
  </sheetViews>
  <sheetFormatPr baseColWidth="10" defaultColWidth="11.42578125" defaultRowHeight="11.25" outlineLevelRow="1" x14ac:dyDescent="0.2"/>
  <cols>
    <col min="1" max="1" width="7.710937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710937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9" t="s">
        <v>369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4"/>
      <c r="N1" s="3"/>
      <c r="O1" s="1"/>
    </row>
    <row r="2" spans="1:15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4"/>
      <c r="N2" s="3"/>
      <c r="O2" s="1"/>
    </row>
    <row r="3" spans="1:15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4"/>
      <c r="N3" s="3"/>
      <c r="O3" s="1"/>
    </row>
    <row r="4" spans="1:15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4"/>
      <c r="N4" s="3"/>
      <c r="O4" s="1"/>
    </row>
    <row r="5" spans="1:15" x14ac:dyDescent="0.2">
      <c r="A5" s="128" t="s">
        <v>345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4"/>
      <c r="N5" s="3"/>
      <c r="O5" s="1"/>
    </row>
    <row r="6" spans="1:15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36" t="s">
        <v>4</v>
      </c>
      <c r="B8" s="138" t="s">
        <v>5</v>
      </c>
      <c r="C8" s="130" t="s">
        <v>6</v>
      </c>
      <c r="D8" s="130" t="s">
        <v>343</v>
      </c>
      <c r="E8" s="130" t="s">
        <v>7</v>
      </c>
      <c r="F8" s="130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2" t="s">
        <v>13</v>
      </c>
      <c r="M8" s="134"/>
    </row>
    <row r="9" spans="1:15" x14ac:dyDescent="0.2">
      <c r="A9" s="137"/>
      <c r="B9" s="139"/>
      <c r="C9" s="131"/>
      <c r="D9" s="131"/>
      <c r="E9" s="131"/>
      <c r="F9" s="131"/>
      <c r="G9" s="76" t="str">
        <f>+'PROGRAMA 01'!G8</f>
        <v>AL 31/03/2019</v>
      </c>
      <c r="H9" s="76" t="str">
        <f>+'PROGRAMA 01'!H8</f>
        <v>AL 30/06/2019</v>
      </c>
      <c r="I9" s="76" t="str">
        <f>+H9</f>
        <v>AL 30/06/2019</v>
      </c>
      <c r="J9" s="76" t="str">
        <f>+H9</f>
        <v>AL 30/06/2019</v>
      </c>
      <c r="K9" s="76" t="str">
        <f>+H9</f>
        <v>AL 30/06/2019</v>
      </c>
      <c r="L9" s="133"/>
      <c r="M9" s="135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179673825</v>
      </c>
      <c r="D11" s="88">
        <f t="shared" ref="D11:K11" si="0">+D13+D53+D127+D165+D188+D210</f>
        <v>0</v>
      </c>
      <c r="E11" s="88">
        <f t="shared" si="0"/>
        <v>0</v>
      </c>
      <c r="F11" s="88">
        <f t="shared" si="0"/>
        <v>179673825</v>
      </c>
      <c r="G11" s="88">
        <f t="shared" si="0"/>
        <v>50348775.899999991</v>
      </c>
      <c r="H11" s="88">
        <f t="shared" si="0"/>
        <v>35226272.160000004</v>
      </c>
      <c r="I11" s="88">
        <f t="shared" si="0"/>
        <v>444557.51</v>
      </c>
      <c r="J11" s="88">
        <f t="shared" si="0"/>
        <v>85575048.059999987</v>
      </c>
      <c r="K11" s="88">
        <f t="shared" si="0"/>
        <v>93654219.429999992</v>
      </c>
      <c r="L11" s="79">
        <f>+(J11/F11)*100</f>
        <v>47.627999270344461</v>
      </c>
      <c r="M11" s="5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172508000</v>
      </c>
      <c r="D13" s="90">
        <f t="shared" ref="D13:K13" si="1">+D15+D21+D27+D35+D43+D49</f>
        <v>0</v>
      </c>
      <c r="E13" s="90">
        <f t="shared" si="1"/>
        <v>0</v>
      </c>
      <c r="F13" s="90">
        <f t="shared" si="1"/>
        <v>172508000</v>
      </c>
      <c r="G13" s="90">
        <f t="shared" si="1"/>
        <v>49348775.899999991</v>
      </c>
      <c r="H13" s="90">
        <f t="shared" si="1"/>
        <v>34055714.060000002</v>
      </c>
      <c r="I13" s="90">
        <f t="shared" si="1"/>
        <v>0</v>
      </c>
      <c r="J13" s="90">
        <f t="shared" si="1"/>
        <v>83404489.959999993</v>
      </c>
      <c r="K13" s="90">
        <f t="shared" si="1"/>
        <v>89103510.039999992</v>
      </c>
      <c r="L13" s="80">
        <f>+(J13/F13)*100</f>
        <v>48.348186727572049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61859000</v>
      </c>
      <c r="D15" s="92">
        <f t="shared" ref="D15:K15" si="2">+D17+D18+D19</f>
        <v>0</v>
      </c>
      <c r="E15" s="92">
        <f t="shared" si="2"/>
        <v>0</v>
      </c>
      <c r="F15" s="92">
        <f t="shared" si="2"/>
        <v>61859000</v>
      </c>
      <c r="G15" s="92">
        <f t="shared" si="2"/>
        <v>13754842.699999999</v>
      </c>
      <c r="H15" s="92">
        <f t="shared" si="2"/>
        <v>11415124</v>
      </c>
      <c r="I15" s="92">
        <f t="shared" si="2"/>
        <v>0</v>
      </c>
      <c r="J15" s="92">
        <f t="shared" si="2"/>
        <v>25169966.699999999</v>
      </c>
      <c r="K15" s="92">
        <f t="shared" si="2"/>
        <v>36689033.299999997</v>
      </c>
      <c r="L15" s="84">
        <f>+(J15/F15)*100</f>
        <v>40.689255726733379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v>61859000</v>
      </c>
      <c r="D17" s="91">
        <v>0</v>
      </c>
      <c r="E17" s="91">
        <v>0</v>
      </c>
      <c r="F17" s="91">
        <f>+C17+D17+E17</f>
        <v>61859000</v>
      </c>
      <c r="G17" s="91">
        <v>13754842.699999999</v>
      </c>
      <c r="H17" s="91">
        <v>11415124</v>
      </c>
      <c r="I17" s="91">
        <v>0</v>
      </c>
      <c r="J17" s="91">
        <f>+G17+H17</f>
        <v>25169966.699999999</v>
      </c>
      <c r="K17" s="91">
        <f>+F17-J17-I17</f>
        <v>36689033.299999997</v>
      </c>
      <c r="L17" s="85">
        <f>+(J17/F17)*100</f>
        <v>40.689255726733379</v>
      </c>
    </row>
    <row r="18" spans="1:12" hidden="1" x14ac:dyDescent="0.2">
      <c r="A18" s="11" t="s">
        <v>19</v>
      </c>
      <c r="B18" s="16" t="s">
        <v>303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idden="1" x14ac:dyDescent="0.2">
      <c r="A19" s="11" t="s">
        <v>233</v>
      </c>
      <c r="B19" s="16" t="s">
        <v>234</v>
      </c>
      <c r="C19" s="91">
        <v>0</v>
      </c>
      <c r="D19" s="91">
        <v>0</v>
      </c>
      <c r="E19" s="91">
        <v>0</v>
      </c>
      <c r="F19" s="91">
        <f>+C19+D19+E19</f>
        <v>0</v>
      </c>
      <c r="G19" s="91">
        <v>0</v>
      </c>
      <c r="H19" s="91">
        <v>0</v>
      </c>
      <c r="I19" s="91">
        <v>0</v>
      </c>
      <c r="J19" s="91">
        <f>+G19+H19</f>
        <v>0</v>
      </c>
      <c r="K19" s="91">
        <f>+F19-J19-I19</f>
        <v>0</v>
      </c>
      <c r="L19" s="85" t="e">
        <f>+(J19/F19)*100</f>
        <v>#DIV/0!</v>
      </c>
    </row>
    <row r="20" spans="1:12" ht="8.25" hidden="1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hidden="1" outlineLevel="1" x14ac:dyDescent="0.2">
      <c r="A21" s="8" t="s">
        <v>20</v>
      </c>
      <c r="B21" s="18" t="s">
        <v>21</v>
      </c>
      <c r="C21" s="92">
        <f>+C23+C24+C25</f>
        <v>0</v>
      </c>
      <c r="D21" s="92">
        <f t="shared" ref="D21:K21" si="3">+D23+D24+D25</f>
        <v>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84" t="e">
        <f>+(J21/F21)*100</f>
        <v>#DIV/0!</v>
      </c>
    </row>
    <row r="22" spans="1:12" ht="8.25" hidden="1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hidden="1" x14ac:dyDescent="0.2">
      <c r="A23" s="11" t="s">
        <v>22</v>
      </c>
      <c r="B23" s="16" t="s">
        <v>23</v>
      </c>
      <c r="C23" s="91">
        <v>0</v>
      </c>
      <c r="D23" s="91">
        <v>0</v>
      </c>
      <c r="E23" s="91">
        <v>0</v>
      </c>
      <c r="F23" s="91">
        <f>+C23+D23+E23</f>
        <v>0</v>
      </c>
      <c r="G23" s="91">
        <v>0</v>
      </c>
      <c r="H23" s="91">
        <v>0</v>
      </c>
      <c r="I23" s="91">
        <v>0</v>
      </c>
      <c r="J23" s="91">
        <f>+G23+H23</f>
        <v>0</v>
      </c>
      <c r="K23" s="91">
        <f t="shared" ref="K23:K25" si="4">+F23-J23-I23</f>
        <v>0</v>
      </c>
      <c r="L23" s="85" t="e">
        <f t="shared" ref="L23:L25" si="5">+(J23/F23)*100</f>
        <v>#DIV/0!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6">+C24+D24+E24</f>
        <v>0</v>
      </c>
      <c r="G24" s="91">
        <v>0</v>
      </c>
      <c r="H24" s="91">
        <v>0</v>
      </c>
      <c r="I24" s="91">
        <v>0</v>
      </c>
      <c r="J24" s="91">
        <f t="shared" ref="J24:J25" si="7">+G24+H24</f>
        <v>0</v>
      </c>
      <c r="K24" s="91">
        <f t="shared" si="4"/>
        <v>0</v>
      </c>
      <c r="L24" s="85" t="e">
        <f t="shared" si="5"/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6"/>
        <v>0</v>
      </c>
      <c r="G25" s="91">
        <v>0</v>
      </c>
      <c r="H25" s="91">
        <v>0</v>
      </c>
      <c r="I25" s="91">
        <v>0</v>
      </c>
      <c r="J25" s="91">
        <f t="shared" si="7"/>
        <v>0</v>
      </c>
      <c r="K25" s="91">
        <f t="shared" si="4"/>
        <v>0</v>
      </c>
      <c r="L25" s="85" t="e">
        <f t="shared" si="5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76917000</v>
      </c>
      <c r="D27" s="92">
        <f t="shared" ref="D27:K27" si="8">+D29+D30+D31+D32+D33</f>
        <v>0</v>
      </c>
      <c r="E27" s="92">
        <f t="shared" si="8"/>
        <v>0</v>
      </c>
      <c r="F27" s="92">
        <f t="shared" si="8"/>
        <v>76917000</v>
      </c>
      <c r="G27" s="92">
        <f t="shared" si="8"/>
        <v>24515172.539999999</v>
      </c>
      <c r="H27" s="92">
        <f t="shared" si="8"/>
        <v>16043222.560000002</v>
      </c>
      <c r="I27" s="92">
        <f t="shared" si="8"/>
        <v>0</v>
      </c>
      <c r="J27" s="92">
        <f t="shared" si="8"/>
        <v>40558395.099999994</v>
      </c>
      <c r="K27" s="92">
        <f t="shared" si="8"/>
        <v>36358604.899999999</v>
      </c>
      <c r="L27" s="84">
        <f>+(J27/F27)*100</f>
        <v>52.730079306265189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20446000</v>
      </c>
      <c r="D29" s="91">
        <v>0</v>
      </c>
      <c r="E29" s="91">
        <v>0</v>
      </c>
      <c r="F29" s="91">
        <f>+C29+D29+E29</f>
        <v>20446000</v>
      </c>
      <c r="G29" s="91">
        <v>5347929.3499999996</v>
      </c>
      <c r="H29" s="91">
        <v>4709728.5</v>
      </c>
      <c r="I29" s="91">
        <v>0</v>
      </c>
      <c r="J29" s="91">
        <f>+G29+H29</f>
        <v>10057657.85</v>
      </c>
      <c r="K29" s="91">
        <f>+F29-J29-I29</f>
        <v>10388342.15</v>
      </c>
      <c r="L29" s="85">
        <f>+(J29/F29)*100</f>
        <v>49.191322752616642</v>
      </c>
    </row>
    <row r="30" spans="1:12" x14ac:dyDescent="0.2">
      <c r="A30" s="11" t="s">
        <v>29</v>
      </c>
      <c r="B30" s="16" t="s">
        <v>305</v>
      </c>
      <c r="C30" s="91">
        <v>25321000</v>
      </c>
      <c r="D30" s="91">
        <v>0</v>
      </c>
      <c r="E30" s="91">
        <v>0</v>
      </c>
      <c r="F30" s="91">
        <f>+C30+D30+E30</f>
        <v>25321000</v>
      </c>
      <c r="G30" s="91">
        <v>3644957.85</v>
      </c>
      <c r="H30" s="91">
        <v>5701198.5499999998</v>
      </c>
      <c r="I30" s="91">
        <v>0</v>
      </c>
      <c r="J30" s="91">
        <f>+G30+H30</f>
        <v>9346156.4000000004</v>
      </c>
      <c r="K30" s="91">
        <f>+F30-J30-I30</f>
        <v>15974843.6</v>
      </c>
      <c r="L30" s="85">
        <f>+(J30/F30)*100</f>
        <v>36.910692310730226</v>
      </c>
    </row>
    <row r="31" spans="1:12" x14ac:dyDescent="0.2">
      <c r="A31" s="11" t="s">
        <v>30</v>
      </c>
      <c r="B31" s="16" t="s">
        <v>306</v>
      </c>
      <c r="C31" s="91">
        <v>10671000</v>
      </c>
      <c r="D31" s="91">
        <v>0</v>
      </c>
      <c r="E31" s="91">
        <v>0</v>
      </c>
      <c r="F31" s="91">
        <f>+C31+D31+E31</f>
        <v>10671000</v>
      </c>
      <c r="G31" s="91">
        <v>2238408.84</v>
      </c>
      <c r="H31" s="91">
        <v>3482058.21</v>
      </c>
      <c r="I31" s="91">
        <v>0</v>
      </c>
      <c r="J31" s="91">
        <f>+G31+H31</f>
        <v>5720467.0499999998</v>
      </c>
      <c r="K31" s="91">
        <f>+F31-J31-I31</f>
        <v>4950532.95</v>
      </c>
      <c r="L31" s="85">
        <f>+(J31/F31)*100</f>
        <v>53.60760050604442</v>
      </c>
    </row>
    <row r="32" spans="1:12" x14ac:dyDescent="0.2">
      <c r="A32" s="11" t="s">
        <v>31</v>
      </c>
      <c r="B32" s="16" t="s">
        <v>32</v>
      </c>
      <c r="C32" s="91">
        <v>10753000</v>
      </c>
      <c r="D32" s="91">
        <v>0</v>
      </c>
      <c r="E32" s="91">
        <v>0</v>
      </c>
      <c r="F32" s="91">
        <f t="shared" ref="F32:F33" si="9">+C32+D32+E32</f>
        <v>10753000</v>
      </c>
      <c r="G32" s="91">
        <v>10753000</v>
      </c>
      <c r="H32" s="91">
        <v>0</v>
      </c>
      <c r="I32" s="91">
        <v>0</v>
      </c>
      <c r="J32" s="91">
        <f t="shared" ref="J32:J33" si="10">+G32+H32</f>
        <v>10753000</v>
      </c>
      <c r="K32" s="91">
        <f t="shared" ref="K32:K33" si="11">+F32-J32-I32</f>
        <v>0</v>
      </c>
      <c r="L32" s="85">
        <f t="shared" ref="L32:L33" si="12">+(J32/F32)*100</f>
        <v>100</v>
      </c>
    </row>
    <row r="33" spans="1:12" x14ac:dyDescent="0.2">
      <c r="A33" s="11" t="s">
        <v>33</v>
      </c>
      <c r="B33" s="16" t="s">
        <v>34</v>
      </c>
      <c r="C33" s="91">
        <v>9726000</v>
      </c>
      <c r="D33" s="91">
        <v>0</v>
      </c>
      <c r="E33" s="91">
        <v>0</v>
      </c>
      <c r="F33" s="91">
        <f t="shared" si="9"/>
        <v>9726000</v>
      </c>
      <c r="G33" s="91">
        <v>2530876.5</v>
      </c>
      <c r="H33" s="91">
        <v>2150237.2999999998</v>
      </c>
      <c r="I33" s="91">
        <v>0</v>
      </c>
      <c r="J33" s="91">
        <f t="shared" si="10"/>
        <v>4681113.8</v>
      </c>
      <c r="K33" s="91">
        <f t="shared" si="11"/>
        <v>5044886.2</v>
      </c>
      <c r="L33" s="85">
        <f t="shared" si="12"/>
        <v>48.129897182808961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21459000</v>
      </c>
      <c r="D35" s="92">
        <f t="shared" ref="D35:K35" si="13">+D37+D38+D39+D40+D41</f>
        <v>0</v>
      </c>
      <c r="E35" s="92">
        <f t="shared" si="13"/>
        <v>0</v>
      </c>
      <c r="F35" s="92">
        <f t="shared" si="13"/>
        <v>21459000</v>
      </c>
      <c r="G35" s="92">
        <f t="shared" si="13"/>
        <v>6902752.2499999991</v>
      </c>
      <c r="H35" s="92">
        <f t="shared" si="13"/>
        <v>4196958.03</v>
      </c>
      <c r="I35" s="92">
        <f t="shared" si="13"/>
        <v>0</v>
      </c>
      <c r="J35" s="92">
        <f t="shared" si="13"/>
        <v>11099710.279999999</v>
      </c>
      <c r="K35" s="92">
        <f t="shared" si="13"/>
        <v>10359289.720000001</v>
      </c>
      <c r="L35" s="84">
        <f>+(J35/F35)*100</f>
        <v>51.725198191900837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11850000</v>
      </c>
      <c r="D37" s="91">
        <v>0</v>
      </c>
      <c r="E37" s="91">
        <v>0</v>
      </c>
      <c r="F37" s="91">
        <f t="shared" ref="F37:F40" si="14">+C37+D37+E37</f>
        <v>11850000</v>
      </c>
      <c r="G37" s="91">
        <v>3811967.67</v>
      </c>
      <c r="H37" s="91">
        <v>2317723.14</v>
      </c>
      <c r="I37" s="91">
        <v>0</v>
      </c>
      <c r="J37" s="91">
        <f t="shared" ref="J37:J40" si="15">+G37+H37</f>
        <v>6129690.8100000005</v>
      </c>
      <c r="K37" s="91">
        <f t="shared" ref="K37:K40" si="16">+F37-J37-I37</f>
        <v>5720309.1899999995</v>
      </c>
      <c r="L37" s="85">
        <f t="shared" ref="L37:L40" si="17">+(J37/F37)*100</f>
        <v>51.727348607594934</v>
      </c>
    </row>
    <row r="38" spans="1:12" x14ac:dyDescent="0.2">
      <c r="A38" s="9" t="s">
        <v>38</v>
      </c>
      <c r="B38" s="16" t="s">
        <v>308</v>
      </c>
      <c r="C38" s="91">
        <v>641000</v>
      </c>
      <c r="D38" s="91">
        <v>0</v>
      </c>
      <c r="E38" s="91">
        <v>0</v>
      </c>
      <c r="F38" s="91">
        <f t="shared" si="14"/>
        <v>641000</v>
      </c>
      <c r="G38" s="91">
        <v>206052.3</v>
      </c>
      <c r="H38" s="91">
        <v>125282.34</v>
      </c>
      <c r="I38" s="91">
        <v>0</v>
      </c>
      <c r="J38" s="91">
        <f t="shared" si="15"/>
        <v>331334.64</v>
      </c>
      <c r="K38" s="91">
        <f t="shared" si="16"/>
        <v>309665.36</v>
      </c>
      <c r="L38" s="85">
        <f t="shared" si="17"/>
        <v>51.690271450858042</v>
      </c>
    </row>
    <row r="39" spans="1:12" x14ac:dyDescent="0.2">
      <c r="A39" s="9" t="s">
        <v>39</v>
      </c>
      <c r="B39" s="16" t="s">
        <v>309</v>
      </c>
      <c r="C39" s="91">
        <v>1922000</v>
      </c>
      <c r="D39" s="91">
        <v>0</v>
      </c>
      <c r="E39" s="91">
        <v>0</v>
      </c>
      <c r="F39" s="91">
        <f t="shared" si="14"/>
        <v>1922000</v>
      </c>
      <c r="G39" s="91">
        <v>618156.92000000004</v>
      </c>
      <c r="H39" s="91">
        <v>375847</v>
      </c>
      <c r="I39" s="91">
        <v>0</v>
      </c>
      <c r="J39" s="91">
        <f t="shared" si="15"/>
        <v>994003.92</v>
      </c>
      <c r="K39" s="91">
        <f t="shared" si="16"/>
        <v>927996.08</v>
      </c>
      <c r="L39" s="85">
        <f t="shared" si="17"/>
        <v>51.717165452653489</v>
      </c>
    </row>
    <row r="40" spans="1:12" x14ac:dyDescent="0.2">
      <c r="A40" s="9" t="s">
        <v>40</v>
      </c>
      <c r="B40" s="16" t="s">
        <v>310</v>
      </c>
      <c r="C40" s="91">
        <v>6405000</v>
      </c>
      <c r="D40" s="91">
        <v>0</v>
      </c>
      <c r="E40" s="91">
        <v>0</v>
      </c>
      <c r="F40" s="91">
        <f t="shared" si="14"/>
        <v>6405000</v>
      </c>
      <c r="G40" s="91">
        <v>2060523.06</v>
      </c>
      <c r="H40" s="91">
        <v>1252823.31</v>
      </c>
      <c r="I40" s="91">
        <v>0</v>
      </c>
      <c r="J40" s="91">
        <f t="shared" si="15"/>
        <v>3313346.37</v>
      </c>
      <c r="K40" s="91">
        <f t="shared" si="16"/>
        <v>3091653.63</v>
      </c>
      <c r="L40" s="85">
        <f t="shared" si="17"/>
        <v>51.730622482435592</v>
      </c>
    </row>
    <row r="41" spans="1:12" x14ac:dyDescent="0.2">
      <c r="A41" s="9" t="s">
        <v>41</v>
      </c>
      <c r="B41" s="70" t="s">
        <v>311</v>
      </c>
      <c r="C41" s="91">
        <v>641000</v>
      </c>
      <c r="D41" s="91">
        <v>0</v>
      </c>
      <c r="E41" s="91">
        <v>0</v>
      </c>
      <c r="F41" s="91">
        <f>+C41+D41+E41</f>
        <v>641000</v>
      </c>
      <c r="G41" s="91">
        <v>206052.3</v>
      </c>
      <c r="H41" s="91">
        <v>125282.24000000001</v>
      </c>
      <c r="I41" s="91">
        <v>0</v>
      </c>
      <c r="J41" s="91">
        <f>+G41+H41</f>
        <v>331334.53999999998</v>
      </c>
      <c r="K41" s="91">
        <f>+F41-J41-I41</f>
        <v>309665.46000000002</v>
      </c>
      <c r="L41" s="85">
        <f>+(J41/F41)*100</f>
        <v>51.690255850234003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12273000</v>
      </c>
      <c r="D43" s="92">
        <f t="shared" ref="D43:K43" si="18">+D46+D47+D45</f>
        <v>0</v>
      </c>
      <c r="E43" s="92">
        <f t="shared" si="18"/>
        <v>0</v>
      </c>
      <c r="F43" s="92">
        <f t="shared" si="18"/>
        <v>12273000</v>
      </c>
      <c r="G43" s="92">
        <f t="shared" si="18"/>
        <v>4176008.41</v>
      </c>
      <c r="H43" s="92">
        <f t="shared" si="18"/>
        <v>2400409.4699999997</v>
      </c>
      <c r="I43" s="92">
        <f t="shared" si="18"/>
        <v>0</v>
      </c>
      <c r="J43" s="92">
        <f t="shared" si="18"/>
        <v>6576417.8800000008</v>
      </c>
      <c r="K43" s="92">
        <f t="shared" si="18"/>
        <v>5696582.1199999992</v>
      </c>
      <c r="L43" s="84">
        <f>+(J43/F43)*100</f>
        <v>53.584436405116932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6508000</v>
      </c>
      <c r="D45" s="91">
        <v>0</v>
      </c>
      <c r="E45" s="91">
        <v>0</v>
      </c>
      <c r="F45" s="91">
        <f t="shared" ref="F45:F47" si="19">+C45+D45+E45</f>
        <v>6508000</v>
      </c>
      <c r="G45" s="91">
        <v>2093491.43</v>
      </c>
      <c r="H45" s="91">
        <v>1272868.49</v>
      </c>
      <c r="I45" s="91">
        <v>0</v>
      </c>
      <c r="J45" s="91">
        <f t="shared" ref="J45:J47" si="20">+G45+H45</f>
        <v>3366359.92</v>
      </c>
      <c r="K45" s="91">
        <f t="shared" ref="K45:K47" si="21">+F45-J45-I45</f>
        <v>3141640.08</v>
      </c>
      <c r="L45" s="85">
        <f t="shared" ref="L45:L47" si="22">+(J45/F45)*100</f>
        <v>51.726489244007382</v>
      </c>
    </row>
    <row r="46" spans="1:12" x14ac:dyDescent="0.2">
      <c r="A46" s="9" t="s">
        <v>44</v>
      </c>
      <c r="B46" s="16" t="s">
        <v>312</v>
      </c>
      <c r="C46" s="91">
        <v>1922000</v>
      </c>
      <c r="D46" s="91">
        <v>0</v>
      </c>
      <c r="E46" s="91">
        <v>0</v>
      </c>
      <c r="F46" s="91">
        <f t="shared" si="19"/>
        <v>1922000</v>
      </c>
      <c r="G46" s="91">
        <v>572442.14</v>
      </c>
      <c r="H46" s="91">
        <v>375847</v>
      </c>
      <c r="I46" s="91">
        <v>0</v>
      </c>
      <c r="J46" s="91">
        <f t="shared" si="20"/>
        <v>948289.14</v>
      </c>
      <c r="K46" s="91">
        <f t="shared" si="21"/>
        <v>973710.86</v>
      </c>
      <c r="L46" s="85">
        <f t="shared" si="22"/>
        <v>49.338664932362128</v>
      </c>
    </row>
    <row r="47" spans="1:12" x14ac:dyDescent="0.2">
      <c r="A47" s="9" t="s">
        <v>45</v>
      </c>
      <c r="B47" s="16" t="s">
        <v>313</v>
      </c>
      <c r="C47" s="91">
        <v>3843000</v>
      </c>
      <c r="D47" s="91">
        <v>0</v>
      </c>
      <c r="E47" s="91">
        <v>0</v>
      </c>
      <c r="F47" s="91">
        <f t="shared" si="19"/>
        <v>3843000</v>
      </c>
      <c r="G47" s="91">
        <v>1510074.84</v>
      </c>
      <c r="H47" s="91">
        <v>751693.98</v>
      </c>
      <c r="I47" s="91">
        <v>0</v>
      </c>
      <c r="J47" s="91">
        <f t="shared" si="20"/>
        <v>2261768.8200000003</v>
      </c>
      <c r="K47" s="91">
        <f t="shared" si="21"/>
        <v>1581231.1799999997</v>
      </c>
      <c r="L47" s="85">
        <f t="shared" si="22"/>
        <v>58.854249804839974</v>
      </c>
    </row>
    <row r="48" spans="1:12" hidden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hidden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23">+D51</f>
        <v>0</v>
      </c>
      <c r="E49" s="92">
        <f t="shared" si="23"/>
        <v>0</v>
      </c>
      <c r="F49" s="92">
        <f t="shared" si="23"/>
        <v>0</v>
      </c>
      <c r="G49" s="92">
        <f t="shared" si="23"/>
        <v>0</v>
      </c>
      <c r="H49" s="92">
        <f t="shared" si="23"/>
        <v>0</v>
      </c>
      <c r="I49" s="92">
        <f t="shared" si="23"/>
        <v>0</v>
      </c>
      <c r="J49" s="92">
        <f t="shared" si="23"/>
        <v>0</v>
      </c>
      <c r="K49" s="92">
        <f t="shared" si="23"/>
        <v>0</v>
      </c>
      <c r="L49" s="84" t="e">
        <f>+(J49/F49)*100</f>
        <v>#DIV/0!</v>
      </c>
    </row>
    <row r="50" spans="1:12" ht="6.75" hidden="1" customHeight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hidden="1" x14ac:dyDescent="0.2">
      <c r="A51" s="29" t="s">
        <v>221</v>
      </c>
      <c r="B51" s="30" t="s">
        <v>222</v>
      </c>
      <c r="C51" s="91">
        <v>0</v>
      </c>
      <c r="D51" s="91">
        <v>0</v>
      </c>
      <c r="E51" s="91">
        <v>0</v>
      </c>
      <c r="F51" s="91">
        <f>+C51+D51+E51</f>
        <v>0</v>
      </c>
      <c r="G51" s="91">
        <v>0</v>
      </c>
      <c r="H51" s="91">
        <v>0</v>
      </c>
      <c r="I51" s="91">
        <v>0</v>
      </c>
      <c r="J51" s="91">
        <f>+G51+H51</f>
        <v>0</v>
      </c>
      <c r="K51" s="91">
        <f>+F51-J51-I51</f>
        <v>0</v>
      </c>
      <c r="L51" s="85" t="e">
        <f t="shared" ref="L51" si="24">+(J51/F51)*100</f>
        <v>#DIV/0!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1150000</v>
      </c>
      <c r="D53" s="90">
        <f t="shared" ref="D53:K53" si="25">+D55+D62+D70+D80+D89+D96+D100+D106+D117+D121</f>
        <v>0</v>
      </c>
      <c r="E53" s="90">
        <f t="shared" si="25"/>
        <v>0</v>
      </c>
      <c r="F53" s="90">
        <f t="shared" si="25"/>
        <v>1150000</v>
      </c>
      <c r="G53" s="90">
        <f t="shared" si="25"/>
        <v>0</v>
      </c>
      <c r="H53" s="90">
        <f t="shared" si="25"/>
        <v>0</v>
      </c>
      <c r="I53" s="90">
        <f t="shared" si="25"/>
        <v>0</v>
      </c>
      <c r="J53" s="90">
        <f t="shared" si="25"/>
        <v>0</v>
      </c>
      <c r="K53" s="90">
        <f t="shared" si="25"/>
        <v>1150000</v>
      </c>
      <c r="L53" s="80">
        <f>+(J53/F53)*100</f>
        <v>0</v>
      </c>
    </row>
    <row r="54" spans="1:12" ht="8.25" hidden="1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hidden="1" outlineLevel="1" x14ac:dyDescent="0.2">
      <c r="A55" s="8" t="s">
        <v>48</v>
      </c>
      <c r="B55" s="18" t="s">
        <v>49</v>
      </c>
      <c r="C55" s="92">
        <f>+C57+C58+C59+C60</f>
        <v>0</v>
      </c>
      <c r="D55" s="92">
        <f t="shared" ref="D55:K55" si="26">+D57+D58+D59+D60</f>
        <v>0</v>
      </c>
      <c r="E55" s="92">
        <f t="shared" si="26"/>
        <v>0</v>
      </c>
      <c r="F55" s="92">
        <f t="shared" si="26"/>
        <v>0</v>
      </c>
      <c r="G55" s="92">
        <f t="shared" si="26"/>
        <v>0</v>
      </c>
      <c r="H55" s="92">
        <f t="shared" si="26"/>
        <v>0</v>
      </c>
      <c r="I55" s="92">
        <f t="shared" si="26"/>
        <v>0</v>
      </c>
      <c r="J55" s="92">
        <f t="shared" si="26"/>
        <v>0</v>
      </c>
      <c r="K55" s="92">
        <f t="shared" si="26"/>
        <v>0</v>
      </c>
      <c r="L55" s="84" t="e">
        <f>+(J55/F55)*100</f>
        <v>#DIV/0!</v>
      </c>
    </row>
    <row r="56" spans="1:12" ht="8.25" hidden="1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hidden="1" x14ac:dyDescent="0.2">
      <c r="A57" s="9" t="s">
        <v>50</v>
      </c>
      <c r="B57" s="16" t="s">
        <v>51</v>
      </c>
      <c r="C57" s="91">
        <v>0</v>
      </c>
      <c r="D57" s="91">
        <v>0</v>
      </c>
      <c r="E57" s="91">
        <v>0</v>
      </c>
      <c r="F57" s="91">
        <f t="shared" ref="F57:F60" si="27">+C57+D57+E57</f>
        <v>0</v>
      </c>
      <c r="G57" s="91">
        <v>0</v>
      </c>
      <c r="H57" s="91">
        <v>0</v>
      </c>
      <c r="I57" s="91">
        <v>0</v>
      </c>
      <c r="J57" s="91">
        <f t="shared" ref="J57:J60" si="28">+G57+H57</f>
        <v>0</v>
      </c>
      <c r="K57" s="91">
        <f t="shared" ref="K57:K60" si="29">+F57-J57-I57</f>
        <v>0</v>
      </c>
      <c r="L57" s="85" t="e">
        <f t="shared" ref="L57:L60" si="30">+(J57/F57)*100</f>
        <v>#DIV/0!</v>
      </c>
    </row>
    <row r="58" spans="1:12" hidden="1" x14ac:dyDescent="0.2">
      <c r="A58" s="9" t="s">
        <v>52</v>
      </c>
      <c r="B58" s="16" t="s">
        <v>53</v>
      </c>
      <c r="C58" s="91">
        <v>0</v>
      </c>
      <c r="D58" s="91">
        <v>0</v>
      </c>
      <c r="E58" s="91">
        <v>0</v>
      </c>
      <c r="F58" s="91">
        <f t="shared" si="27"/>
        <v>0</v>
      </c>
      <c r="G58" s="91">
        <v>0</v>
      </c>
      <c r="H58" s="91">
        <v>0</v>
      </c>
      <c r="I58" s="91">
        <v>0</v>
      </c>
      <c r="J58" s="91">
        <f t="shared" si="28"/>
        <v>0</v>
      </c>
      <c r="K58" s="91">
        <f t="shared" si="29"/>
        <v>0</v>
      </c>
      <c r="L58" s="85" t="e">
        <f t="shared" si="30"/>
        <v>#DIV/0!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7"/>
        <v>0</v>
      </c>
      <c r="G59" s="91">
        <v>0</v>
      </c>
      <c r="H59" s="91">
        <v>0</v>
      </c>
      <c r="I59" s="91">
        <v>0</v>
      </c>
      <c r="J59" s="91">
        <f t="shared" si="28"/>
        <v>0</v>
      </c>
      <c r="K59" s="91">
        <f t="shared" si="29"/>
        <v>0</v>
      </c>
      <c r="L59" s="85" t="e">
        <f t="shared" si="30"/>
        <v>#DIV/0!</v>
      </c>
    </row>
    <row r="60" spans="1:12" hidden="1" x14ac:dyDescent="0.2">
      <c r="A60" s="9" t="s">
        <v>56</v>
      </c>
      <c r="B60" s="16" t="s">
        <v>57</v>
      </c>
      <c r="C60" s="91">
        <v>0</v>
      </c>
      <c r="D60" s="91">
        <v>0</v>
      </c>
      <c r="E60" s="91">
        <v>0</v>
      </c>
      <c r="F60" s="91">
        <f t="shared" si="27"/>
        <v>0</v>
      </c>
      <c r="G60" s="91">
        <v>0</v>
      </c>
      <c r="H60" s="91">
        <v>0</v>
      </c>
      <c r="I60" s="91">
        <v>0</v>
      </c>
      <c r="J60" s="91">
        <f t="shared" si="28"/>
        <v>0</v>
      </c>
      <c r="K60" s="91">
        <f t="shared" si="29"/>
        <v>0</v>
      </c>
      <c r="L60" s="85" t="e">
        <f t="shared" si="30"/>
        <v>#DIV/0!</v>
      </c>
    </row>
    <row r="61" spans="1:12" ht="8.25" hidden="1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hidden="1" outlineLevel="1" x14ac:dyDescent="0.2">
      <c r="A62" s="8" t="s">
        <v>58</v>
      </c>
      <c r="B62" s="18" t="s">
        <v>59</v>
      </c>
      <c r="C62" s="92">
        <f>+C64+C65+C66+C67+C68</f>
        <v>0</v>
      </c>
      <c r="D62" s="92">
        <f t="shared" ref="D62:K62" si="31">+D64+D65+D66+D67+D68</f>
        <v>0</v>
      </c>
      <c r="E62" s="92">
        <f t="shared" si="31"/>
        <v>0</v>
      </c>
      <c r="F62" s="92">
        <f t="shared" si="31"/>
        <v>0</v>
      </c>
      <c r="G62" s="92">
        <f t="shared" si="31"/>
        <v>0</v>
      </c>
      <c r="H62" s="92">
        <f t="shared" si="31"/>
        <v>0</v>
      </c>
      <c r="I62" s="92">
        <f t="shared" si="31"/>
        <v>0</v>
      </c>
      <c r="J62" s="92">
        <f t="shared" si="31"/>
        <v>0</v>
      </c>
      <c r="K62" s="92">
        <f t="shared" si="31"/>
        <v>0</v>
      </c>
      <c r="L62" s="84" t="e">
        <f>+(J62/F62)*100</f>
        <v>#DIV/0!</v>
      </c>
    </row>
    <row r="63" spans="1:12" ht="8.25" hidden="1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hidden="1" x14ac:dyDescent="0.2">
      <c r="A64" s="9" t="s">
        <v>60</v>
      </c>
      <c r="B64" s="16" t="s">
        <v>61</v>
      </c>
      <c r="C64" s="91">
        <v>0</v>
      </c>
      <c r="D64" s="91">
        <v>0</v>
      </c>
      <c r="E64" s="91">
        <v>0</v>
      </c>
      <c r="F64" s="91">
        <f t="shared" ref="F64" si="32">+C64+D64+E64</f>
        <v>0</v>
      </c>
      <c r="G64" s="91">
        <v>0</v>
      </c>
      <c r="H64" s="91">
        <v>0</v>
      </c>
      <c r="I64" s="91">
        <v>0</v>
      </c>
      <c r="J64" s="91">
        <f t="shared" ref="J64" si="33">+G64+H64</f>
        <v>0</v>
      </c>
      <c r="K64" s="91">
        <f t="shared" ref="K64" si="34">+F64-J64-I64</f>
        <v>0</v>
      </c>
      <c r="L64" s="85" t="e">
        <f t="shared" ref="L64:L68" si="35">+(J64/F64)*100</f>
        <v>#DIV/0!</v>
      </c>
    </row>
    <row r="65" spans="1:12" hidden="1" x14ac:dyDescent="0.2">
      <c r="A65" s="9" t="s">
        <v>62</v>
      </c>
      <c r="B65" s="20" t="s">
        <v>63</v>
      </c>
      <c r="C65" s="91">
        <v>0</v>
      </c>
      <c r="D65" s="91">
        <v>0</v>
      </c>
      <c r="E65" s="91">
        <v>0</v>
      </c>
      <c r="F65" s="91">
        <f t="shared" ref="F65:F68" si="36">+C65+D65+E65</f>
        <v>0</v>
      </c>
      <c r="G65" s="91">
        <v>0</v>
      </c>
      <c r="H65" s="91">
        <v>0</v>
      </c>
      <c r="I65" s="91">
        <v>0</v>
      </c>
      <c r="J65" s="91">
        <f t="shared" ref="J65:J68" si="37">+G65+H65</f>
        <v>0</v>
      </c>
      <c r="K65" s="91">
        <f t="shared" ref="K65:K68" si="38">+F65-J65-I65</f>
        <v>0</v>
      </c>
      <c r="L65" s="85" t="e">
        <f t="shared" si="35"/>
        <v>#DIV/0!</v>
      </c>
    </row>
    <row r="66" spans="1:12" hidden="1" x14ac:dyDescent="0.2">
      <c r="A66" s="9" t="s">
        <v>64</v>
      </c>
      <c r="B66" s="16" t="s">
        <v>65</v>
      </c>
      <c r="C66" s="91">
        <v>0</v>
      </c>
      <c r="D66" s="91">
        <v>0</v>
      </c>
      <c r="E66" s="91">
        <v>0</v>
      </c>
      <c r="F66" s="91">
        <f t="shared" si="36"/>
        <v>0</v>
      </c>
      <c r="G66" s="91">
        <v>0</v>
      </c>
      <c r="H66" s="91">
        <v>0</v>
      </c>
      <c r="I66" s="91">
        <v>0</v>
      </c>
      <c r="J66" s="91">
        <f t="shared" si="37"/>
        <v>0</v>
      </c>
      <c r="K66" s="91">
        <f t="shared" si="38"/>
        <v>0</v>
      </c>
      <c r="L66" s="85" t="e">
        <f t="shared" si="35"/>
        <v>#DIV/0!</v>
      </c>
    </row>
    <row r="67" spans="1:12" hidden="1" x14ac:dyDescent="0.2">
      <c r="A67" s="9" t="s">
        <v>66</v>
      </c>
      <c r="B67" s="16" t="s">
        <v>314</v>
      </c>
      <c r="C67" s="91">
        <v>0</v>
      </c>
      <c r="D67" s="91">
        <v>0</v>
      </c>
      <c r="E67" s="91">
        <v>0</v>
      </c>
      <c r="F67" s="91">
        <f t="shared" si="36"/>
        <v>0</v>
      </c>
      <c r="G67" s="91">
        <v>0</v>
      </c>
      <c r="H67" s="91">
        <v>0</v>
      </c>
      <c r="I67" s="91">
        <v>0</v>
      </c>
      <c r="J67" s="91">
        <f t="shared" si="37"/>
        <v>0</v>
      </c>
      <c r="K67" s="91">
        <f t="shared" si="38"/>
        <v>0</v>
      </c>
      <c r="L67" s="85" t="e">
        <f t="shared" si="35"/>
        <v>#DIV/0!</v>
      </c>
    </row>
    <row r="68" spans="1:12" hidden="1" x14ac:dyDescent="0.2">
      <c r="A68" s="9" t="s">
        <v>67</v>
      </c>
      <c r="B68" s="16" t="s">
        <v>68</v>
      </c>
      <c r="C68" s="91">
        <v>0</v>
      </c>
      <c r="D68" s="91">
        <v>0</v>
      </c>
      <c r="E68" s="91">
        <v>0</v>
      </c>
      <c r="F68" s="91">
        <f t="shared" si="36"/>
        <v>0</v>
      </c>
      <c r="G68" s="91">
        <v>0</v>
      </c>
      <c r="H68" s="91">
        <v>0</v>
      </c>
      <c r="I68" s="91">
        <v>0</v>
      </c>
      <c r="J68" s="91">
        <f t="shared" si="37"/>
        <v>0</v>
      </c>
      <c r="K68" s="91">
        <f t="shared" si="38"/>
        <v>0</v>
      </c>
      <c r="L68" s="85" t="e">
        <f t="shared" si="35"/>
        <v>#DIV/0!</v>
      </c>
    </row>
    <row r="69" spans="1:12" ht="8.25" hidden="1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hidden="1" outlineLevel="1" x14ac:dyDescent="0.2">
      <c r="A70" s="8" t="s">
        <v>69</v>
      </c>
      <c r="B70" s="18" t="s">
        <v>70</v>
      </c>
      <c r="C70" s="92">
        <f>+C72+C73+C74+C75+C76+C77+C78</f>
        <v>0</v>
      </c>
      <c r="D70" s="92">
        <f t="shared" ref="D70:K70" si="39">+D72+D73+D74+D75+D76+D77+D78</f>
        <v>0</v>
      </c>
      <c r="E70" s="92">
        <f t="shared" si="39"/>
        <v>0</v>
      </c>
      <c r="F70" s="92">
        <f t="shared" si="39"/>
        <v>0</v>
      </c>
      <c r="G70" s="92">
        <f t="shared" si="39"/>
        <v>0</v>
      </c>
      <c r="H70" s="92">
        <f t="shared" si="39"/>
        <v>0</v>
      </c>
      <c r="I70" s="92">
        <f t="shared" si="39"/>
        <v>0</v>
      </c>
      <c r="J70" s="92">
        <f t="shared" si="39"/>
        <v>0</v>
      </c>
      <c r="K70" s="92">
        <f t="shared" si="39"/>
        <v>0</v>
      </c>
      <c r="L70" s="84" t="e">
        <f>+(J70/F70)*100</f>
        <v>#DIV/0!</v>
      </c>
    </row>
    <row r="71" spans="1:12" ht="8.25" hidden="1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hidden="1" x14ac:dyDescent="0.2">
      <c r="A72" s="9" t="s">
        <v>71</v>
      </c>
      <c r="B72" s="16" t="s">
        <v>315</v>
      </c>
      <c r="C72" s="91">
        <v>0</v>
      </c>
      <c r="D72" s="91">
        <v>0</v>
      </c>
      <c r="E72" s="91">
        <v>0</v>
      </c>
      <c r="F72" s="91">
        <f t="shared" ref="F72:F78" si="40">+C72+D72+E72</f>
        <v>0</v>
      </c>
      <c r="G72" s="91">
        <v>0</v>
      </c>
      <c r="H72" s="91">
        <v>0</v>
      </c>
      <c r="I72" s="91">
        <v>0</v>
      </c>
      <c r="J72" s="91">
        <f t="shared" ref="J72:J78" si="41">+G72+H72</f>
        <v>0</v>
      </c>
      <c r="K72" s="91">
        <f t="shared" ref="K72" si="42">+F72-J72</f>
        <v>0</v>
      </c>
      <c r="L72" s="85" t="e">
        <f t="shared" ref="L72:L78" si="43">+(J72/F72)*100</f>
        <v>#DIV/0!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40"/>
        <v>0</v>
      </c>
      <c r="G73" s="91">
        <v>0</v>
      </c>
      <c r="H73" s="91">
        <v>0</v>
      </c>
      <c r="I73" s="91">
        <v>0</v>
      </c>
      <c r="J73" s="91">
        <f t="shared" si="41"/>
        <v>0</v>
      </c>
      <c r="K73" s="91">
        <f t="shared" ref="K73:K78" si="44">+F73-J73-I73</f>
        <v>0</v>
      </c>
      <c r="L73" s="85" t="e">
        <f t="shared" si="43"/>
        <v>#DIV/0!</v>
      </c>
    </row>
    <row r="74" spans="1:12" hidden="1" x14ac:dyDescent="0.2">
      <c r="A74" s="9" t="s">
        <v>73</v>
      </c>
      <c r="B74" s="16" t="s">
        <v>317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 t="shared" si="44"/>
        <v>0</v>
      </c>
      <c r="L74" s="85" t="e">
        <f t="shared" si="43"/>
        <v>#DIV/0!</v>
      </c>
    </row>
    <row r="75" spans="1:12" hidden="1" x14ac:dyDescent="0.2">
      <c r="A75" s="9" t="s">
        <v>74</v>
      </c>
      <c r="B75" s="16" t="s">
        <v>318</v>
      </c>
      <c r="C75" s="91">
        <v>0</v>
      </c>
      <c r="D75" s="91">
        <v>0</v>
      </c>
      <c r="E75" s="91">
        <v>0</v>
      </c>
      <c r="F75" s="91">
        <f t="shared" si="40"/>
        <v>0</v>
      </c>
      <c r="G75" s="91">
        <v>0</v>
      </c>
      <c r="H75" s="91">
        <v>0</v>
      </c>
      <c r="I75" s="91">
        <v>0</v>
      </c>
      <c r="J75" s="91">
        <f t="shared" si="41"/>
        <v>0</v>
      </c>
      <c r="K75" s="91">
        <f t="shared" si="44"/>
        <v>0</v>
      </c>
      <c r="L75" s="85" t="e">
        <f t="shared" si="43"/>
        <v>#DIV/0!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40"/>
        <v>0</v>
      </c>
      <c r="G76" s="91">
        <v>0</v>
      </c>
      <c r="H76" s="91">
        <v>0</v>
      </c>
      <c r="I76" s="91">
        <v>0</v>
      </c>
      <c r="J76" s="91">
        <f t="shared" si="41"/>
        <v>0</v>
      </c>
      <c r="K76" s="91">
        <f t="shared" si="44"/>
        <v>0</v>
      </c>
      <c r="L76" s="85" t="e">
        <f t="shared" si="43"/>
        <v>#DIV/0!</v>
      </c>
    </row>
    <row r="77" spans="1:12" hidden="1" x14ac:dyDescent="0.2">
      <c r="A77" s="9" t="s">
        <v>77</v>
      </c>
      <c r="B77" s="16" t="s">
        <v>319</v>
      </c>
      <c r="C77" s="91">
        <v>0</v>
      </c>
      <c r="D77" s="91">
        <v>0</v>
      </c>
      <c r="E77" s="91">
        <v>0</v>
      </c>
      <c r="F77" s="91">
        <f t="shared" si="40"/>
        <v>0</v>
      </c>
      <c r="G77" s="91">
        <v>0</v>
      </c>
      <c r="H77" s="91">
        <v>0</v>
      </c>
      <c r="I77" s="91">
        <v>0</v>
      </c>
      <c r="J77" s="91">
        <f t="shared" si="41"/>
        <v>0</v>
      </c>
      <c r="K77" s="91">
        <f t="shared" si="44"/>
        <v>0</v>
      </c>
      <c r="L77" s="85" t="e">
        <f t="shared" si="43"/>
        <v>#DIV/0!</v>
      </c>
    </row>
    <row r="78" spans="1:12" hidden="1" x14ac:dyDescent="0.2">
      <c r="A78" s="9" t="s">
        <v>239</v>
      </c>
      <c r="B78" s="16" t="s">
        <v>320</v>
      </c>
      <c r="C78" s="91">
        <v>0</v>
      </c>
      <c r="D78" s="91">
        <v>0</v>
      </c>
      <c r="E78" s="91">
        <v>0</v>
      </c>
      <c r="F78" s="91">
        <f t="shared" si="40"/>
        <v>0</v>
      </c>
      <c r="G78" s="91">
        <v>0</v>
      </c>
      <c r="H78" s="91">
        <v>0</v>
      </c>
      <c r="I78" s="91">
        <v>0</v>
      </c>
      <c r="J78" s="91">
        <f t="shared" si="41"/>
        <v>0</v>
      </c>
      <c r="K78" s="91">
        <f t="shared" si="44"/>
        <v>0</v>
      </c>
      <c r="L78" s="85" t="e">
        <f t="shared" si="43"/>
        <v>#DIV/0!</v>
      </c>
    </row>
    <row r="79" spans="1:12" ht="8.25" hidden="1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hidden="1" outlineLevel="1" x14ac:dyDescent="0.2">
      <c r="A80" s="8" t="s">
        <v>78</v>
      </c>
      <c r="B80" s="18" t="s">
        <v>79</v>
      </c>
      <c r="C80" s="92">
        <f>+C83+C84+C85+C86+C87</f>
        <v>0</v>
      </c>
      <c r="D80" s="92">
        <f t="shared" ref="D80:K80" si="45">+D83+D84+D85+D86+D87</f>
        <v>0</v>
      </c>
      <c r="E80" s="92">
        <f t="shared" si="45"/>
        <v>0</v>
      </c>
      <c r="F80" s="92">
        <f t="shared" si="45"/>
        <v>0</v>
      </c>
      <c r="G80" s="92">
        <f t="shared" si="45"/>
        <v>0</v>
      </c>
      <c r="H80" s="92">
        <f t="shared" si="45"/>
        <v>0</v>
      </c>
      <c r="I80" s="92">
        <f t="shared" si="45"/>
        <v>0</v>
      </c>
      <c r="J80" s="92">
        <f t="shared" si="45"/>
        <v>0</v>
      </c>
      <c r="K80" s="92">
        <f t="shared" si="45"/>
        <v>0</v>
      </c>
      <c r="L80" s="84" t="e">
        <f>+(J80/F80)*100</f>
        <v>#DIV/0!</v>
      </c>
    </row>
    <row r="81" spans="1:12" ht="8.25" hidden="1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hidden="1" x14ac:dyDescent="0.2">
      <c r="A82" s="12" t="s">
        <v>353</v>
      </c>
      <c r="B82" s="16" t="s">
        <v>354</v>
      </c>
      <c r="C82" s="91">
        <v>0</v>
      </c>
      <c r="D82" s="91">
        <v>0</v>
      </c>
      <c r="E82" s="91">
        <v>0</v>
      </c>
      <c r="F82" s="91">
        <f t="shared" ref="F82:F87" si="46">+C82+D82+E82</f>
        <v>0</v>
      </c>
      <c r="G82" s="91">
        <v>0</v>
      </c>
      <c r="H82" s="91">
        <v>0</v>
      </c>
      <c r="I82" s="91">
        <v>0</v>
      </c>
      <c r="J82" s="91">
        <f t="shared" ref="J82:J87" si="47">+G82+H82</f>
        <v>0</v>
      </c>
      <c r="K82" s="91">
        <f t="shared" ref="K82:K87" si="48">+F82-J82-I82</f>
        <v>0</v>
      </c>
      <c r="L82" s="85" t="e">
        <f t="shared" ref="L82" si="49">+(J82/F82)*100</f>
        <v>#DIV/0!</v>
      </c>
    </row>
    <row r="83" spans="1:12" hidden="1" x14ac:dyDescent="0.2">
      <c r="A83" s="12" t="s">
        <v>80</v>
      </c>
      <c r="B83" s="16" t="s">
        <v>81</v>
      </c>
      <c r="C83" s="91">
        <v>0</v>
      </c>
      <c r="D83" s="91">
        <v>0</v>
      </c>
      <c r="E83" s="91">
        <v>0</v>
      </c>
      <c r="F83" s="91">
        <f t="shared" si="46"/>
        <v>0</v>
      </c>
      <c r="G83" s="91">
        <v>0</v>
      </c>
      <c r="H83" s="91">
        <v>0</v>
      </c>
      <c r="I83" s="91">
        <v>0</v>
      </c>
      <c r="J83" s="91">
        <f t="shared" si="47"/>
        <v>0</v>
      </c>
      <c r="K83" s="91">
        <f t="shared" si="48"/>
        <v>0</v>
      </c>
      <c r="L83" s="85" t="e">
        <f t="shared" ref="L83:L87" si="50">+(J83/F83)*100</f>
        <v>#DIV/0!</v>
      </c>
    </row>
    <row r="84" spans="1:12" hidden="1" x14ac:dyDescent="0.2">
      <c r="A84" s="12" t="s">
        <v>82</v>
      </c>
      <c r="B84" s="16" t="s">
        <v>83</v>
      </c>
      <c r="C84" s="91">
        <v>0</v>
      </c>
      <c r="D84" s="91">
        <v>0</v>
      </c>
      <c r="E84" s="91">
        <v>0</v>
      </c>
      <c r="F84" s="91">
        <f t="shared" si="46"/>
        <v>0</v>
      </c>
      <c r="G84" s="91">
        <v>0</v>
      </c>
      <c r="H84" s="91">
        <v>0</v>
      </c>
      <c r="I84" s="91">
        <v>0</v>
      </c>
      <c r="J84" s="91">
        <f t="shared" si="47"/>
        <v>0</v>
      </c>
      <c r="K84" s="91">
        <f t="shared" si="48"/>
        <v>0</v>
      </c>
      <c r="L84" s="85" t="e">
        <f t="shared" si="50"/>
        <v>#DIV/0!</v>
      </c>
    </row>
    <row r="85" spans="1:12" hidden="1" x14ac:dyDescent="0.2">
      <c r="A85" s="12" t="s">
        <v>84</v>
      </c>
      <c r="B85" s="16" t="s">
        <v>85</v>
      </c>
      <c r="C85" s="91">
        <v>0</v>
      </c>
      <c r="D85" s="91">
        <v>0</v>
      </c>
      <c r="E85" s="91">
        <v>0</v>
      </c>
      <c r="F85" s="91">
        <f t="shared" si="46"/>
        <v>0</v>
      </c>
      <c r="G85" s="91">
        <v>0</v>
      </c>
      <c r="H85" s="91">
        <v>0</v>
      </c>
      <c r="I85" s="91">
        <v>0</v>
      </c>
      <c r="J85" s="91">
        <f t="shared" si="47"/>
        <v>0</v>
      </c>
      <c r="K85" s="91">
        <f t="shared" si="48"/>
        <v>0</v>
      </c>
      <c r="L85" s="85" t="e">
        <f t="shared" si="50"/>
        <v>#DIV/0!</v>
      </c>
    </row>
    <row r="86" spans="1:12" hidden="1" x14ac:dyDescent="0.2">
      <c r="A86" s="12" t="s">
        <v>86</v>
      </c>
      <c r="B86" s="16" t="s">
        <v>87</v>
      </c>
      <c r="C86" s="91">
        <v>0</v>
      </c>
      <c r="D86" s="91">
        <v>0</v>
      </c>
      <c r="E86" s="91">
        <v>0</v>
      </c>
      <c r="F86" s="91">
        <f t="shared" si="46"/>
        <v>0</v>
      </c>
      <c r="G86" s="91">
        <v>0</v>
      </c>
      <c r="H86" s="91">
        <v>0</v>
      </c>
      <c r="I86" s="91">
        <v>0</v>
      </c>
      <c r="J86" s="91">
        <f t="shared" si="47"/>
        <v>0</v>
      </c>
      <c r="K86" s="91">
        <f t="shared" si="48"/>
        <v>0</v>
      </c>
      <c r="L86" s="85" t="e">
        <f t="shared" si="50"/>
        <v>#DIV/0!</v>
      </c>
    </row>
    <row r="87" spans="1:12" hidden="1" x14ac:dyDescent="0.2">
      <c r="A87" s="12" t="s">
        <v>88</v>
      </c>
      <c r="B87" s="16" t="s">
        <v>89</v>
      </c>
      <c r="C87" s="91">
        <v>0</v>
      </c>
      <c r="D87" s="91">
        <v>0</v>
      </c>
      <c r="E87" s="91">
        <v>0</v>
      </c>
      <c r="F87" s="91">
        <f t="shared" si="46"/>
        <v>0</v>
      </c>
      <c r="G87" s="91">
        <v>0</v>
      </c>
      <c r="H87" s="91">
        <v>0</v>
      </c>
      <c r="I87" s="91">
        <v>0</v>
      </c>
      <c r="J87" s="91">
        <f t="shared" si="47"/>
        <v>0</v>
      </c>
      <c r="K87" s="91">
        <f t="shared" si="48"/>
        <v>0</v>
      </c>
      <c r="L87" s="85" t="e">
        <f t="shared" si="50"/>
        <v>#DIV/0!</v>
      </c>
    </row>
    <row r="88" spans="1:12" ht="8.25" hidden="1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hidden="1" outlineLevel="1" x14ac:dyDescent="0.2">
      <c r="A89" s="8" t="s">
        <v>90</v>
      </c>
      <c r="B89" s="18" t="s">
        <v>91</v>
      </c>
      <c r="C89" s="92">
        <f>+C91+C92+C93+C94</f>
        <v>0</v>
      </c>
      <c r="D89" s="92">
        <f t="shared" ref="D89:K89" si="51">+D91+D92+D93+D94</f>
        <v>0</v>
      </c>
      <c r="E89" s="92">
        <f t="shared" si="51"/>
        <v>0</v>
      </c>
      <c r="F89" s="92">
        <f t="shared" si="51"/>
        <v>0</v>
      </c>
      <c r="G89" s="92">
        <f t="shared" si="51"/>
        <v>0</v>
      </c>
      <c r="H89" s="92">
        <f t="shared" si="51"/>
        <v>0</v>
      </c>
      <c r="I89" s="92">
        <f t="shared" si="51"/>
        <v>0</v>
      </c>
      <c r="J89" s="92">
        <f t="shared" si="51"/>
        <v>0</v>
      </c>
      <c r="K89" s="92">
        <f t="shared" si="51"/>
        <v>0</v>
      </c>
      <c r="L89" s="84" t="e">
        <f>+(J89/F89)*100</f>
        <v>#DIV/0!</v>
      </c>
    </row>
    <row r="90" spans="1:12" ht="8.25" hidden="1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hidden="1" x14ac:dyDescent="0.2">
      <c r="A91" s="9" t="s">
        <v>92</v>
      </c>
      <c r="B91" s="16" t="s">
        <v>321</v>
      </c>
      <c r="C91" s="91">
        <v>0</v>
      </c>
      <c r="D91" s="91">
        <v>0</v>
      </c>
      <c r="E91" s="91">
        <v>0</v>
      </c>
      <c r="F91" s="91">
        <f t="shared" ref="F91:F92" si="52">+C91+D91+E91</f>
        <v>0</v>
      </c>
      <c r="G91" s="91">
        <v>0</v>
      </c>
      <c r="H91" s="91">
        <v>0</v>
      </c>
      <c r="I91" s="91">
        <v>0</v>
      </c>
      <c r="J91" s="91">
        <f t="shared" ref="J91:J92" si="53">+G91+H91</f>
        <v>0</v>
      </c>
      <c r="K91" s="91">
        <f t="shared" ref="K91" si="54">+F91-J91</f>
        <v>0</v>
      </c>
      <c r="L91" s="85" t="e">
        <f t="shared" ref="L91:L94" si="55">+(J91/F91)*100</f>
        <v>#DIV/0!</v>
      </c>
    </row>
    <row r="92" spans="1:12" hidden="1" x14ac:dyDescent="0.2">
      <c r="A92" s="9" t="s">
        <v>93</v>
      </c>
      <c r="B92" s="16" t="s">
        <v>322</v>
      </c>
      <c r="C92" s="91">
        <v>0</v>
      </c>
      <c r="D92" s="91">
        <v>0</v>
      </c>
      <c r="E92" s="91">
        <v>0</v>
      </c>
      <c r="F92" s="91">
        <f t="shared" si="52"/>
        <v>0</v>
      </c>
      <c r="G92" s="91">
        <v>0</v>
      </c>
      <c r="H92" s="91">
        <v>0</v>
      </c>
      <c r="I92" s="91">
        <v>0</v>
      </c>
      <c r="J92" s="91">
        <f t="shared" si="53"/>
        <v>0</v>
      </c>
      <c r="K92" s="91">
        <f t="shared" ref="K92:K94" si="56">+F92-J92-I92</f>
        <v>0</v>
      </c>
      <c r="L92" s="85" t="e">
        <f t="shared" si="55"/>
        <v>#DIV/0!</v>
      </c>
    </row>
    <row r="93" spans="1:12" hidden="1" x14ac:dyDescent="0.2">
      <c r="A93" s="9" t="s">
        <v>94</v>
      </c>
      <c r="B93" s="16" t="s">
        <v>95</v>
      </c>
      <c r="C93" s="91">
        <v>0</v>
      </c>
      <c r="D93" s="91">
        <v>0</v>
      </c>
      <c r="E93" s="91">
        <v>0</v>
      </c>
      <c r="F93" s="91">
        <f>+C93+D93+E93</f>
        <v>0</v>
      </c>
      <c r="G93" s="91">
        <v>0</v>
      </c>
      <c r="H93" s="91">
        <v>0</v>
      </c>
      <c r="I93" s="91">
        <v>0</v>
      </c>
      <c r="J93" s="91">
        <f>+G93+H93</f>
        <v>0</v>
      </c>
      <c r="K93" s="91">
        <f t="shared" si="56"/>
        <v>0</v>
      </c>
      <c r="L93" s="85" t="e">
        <f t="shared" si="55"/>
        <v>#DIV/0!</v>
      </c>
    </row>
    <row r="94" spans="1:12" hidden="1" x14ac:dyDescent="0.2">
      <c r="A94" s="9" t="s">
        <v>96</v>
      </c>
      <c r="B94" s="16" t="s">
        <v>323</v>
      </c>
      <c r="C94" s="91">
        <v>0</v>
      </c>
      <c r="D94" s="91">
        <v>0</v>
      </c>
      <c r="E94" s="91">
        <v>0</v>
      </c>
      <c r="F94" s="91">
        <f>+C94+D94+E94</f>
        <v>0</v>
      </c>
      <c r="G94" s="91">
        <v>0</v>
      </c>
      <c r="H94" s="91">
        <v>0</v>
      </c>
      <c r="I94" s="91">
        <v>0</v>
      </c>
      <c r="J94" s="91">
        <f>+G94+H94</f>
        <v>0</v>
      </c>
      <c r="K94" s="91">
        <f t="shared" si="56"/>
        <v>0</v>
      </c>
      <c r="L94" s="85" t="e">
        <f t="shared" si="55"/>
        <v>#DIV/0!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1150000</v>
      </c>
      <c r="D96" s="92">
        <f t="shared" ref="D96:K96" si="57">+D98</f>
        <v>0</v>
      </c>
      <c r="E96" s="92">
        <f t="shared" si="57"/>
        <v>0</v>
      </c>
      <c r="F96" s="92">
        <f t="shared" si="57"/>
        <v>1150000</v>
      </c>
      <c r="G96" s="92">
        <f t="shared" si="57"/>
        <v>0</v>
      </c>
      <c r="H96" s="92">
        <f t="shared" si="57"/>
        <v>0</v>
      </c>
      <c r="I96" s="92">
        <f t="shared" si="57"/>
        <v>0</v>
      </c>
      <c r="J96" s="92">
        <f t="shared" si="57"/>
        <v>0</v>
      </c>
      <c r="K96" s="92">
        <f t="shared" si="57"/>
        <v>1150000</v>
      </c>
      <c r="L96" s="84">
        <f>+(J96/F96)*100</f>
        <v>0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1150000</v>
      </c>
      <c r="D98" s="91">
        <v>0</v>
      </c>
      <c r="E98" s="91">
        <v>0</v>
      </c>
      <c r="F98" s="91">
        <f>+C98+D98+E98</f>
        <v>1150000</v>
      </c>
      <c r="G98" s="91">
        <v>0</v>
      </c>
      <c r="H98" s="91">
        <v>0</v>
      </c>
      <c r="I98" s="91">
        <v>0</v>
      </c>
      <c r="J98" s="91">
        <f>+G98+H98</f>
        <v>0</v>
      </c>
      <c r="K98" s="91">
        <f>+F98-J98-I98</f>
        <v>1150000</v>
      </c>
      <c r="L98" s="85">
        <f>+(J98/F98)*100</f>
        <v>0</v>
      </c>
    </row>
    <row r="99" spans="1:12" ht="8.25" hidden="1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hidden="1" outlineLevel="1" x14ac:dyDescent="0.2">
      <c r="A100" s="8" t="s">
        <v>101</v>
      </c>
      <c r="B100" s="18" t="s">
        <v>102</v>
      </c>
      <c r="C100" s="92">
        <f>+C102+C103+C104</f>
        <v>0</v>
      </c>
      <c r="D100" s="92">
        <f t="shared" ref="D100:K100" si="58">+D102+D103+D104</f>
        <v>0</v>
      </c>
      <c r="E100" s="92">
        <f t="shared" si="58"/>
        <v>0</v>
      </c>
      <c r="F100" s="92">
        <f t="shared" si="58"/>
        <v>0</v>
      </c>
      <c r="G100" s="92">
        <f t="shared" si="58"/>
        <v>0</v>
      </c>
      <c r="H100" s="92">
        <f t="shared" si="58"/>
        <v>0</v>
      </c>
      <c r="I100" s="92">
        <f t="shared" si="58"/>
        <v>0</v>
      </c>
      <c r="J100" s="92">
        <f t="shared" si="58"/>
        <v>0</v>
      </c>
      <c r="K100" s="92">
        <f t="shared" si="58"/>
        <v>0</v>
      </c>
      <c r="L100" s="84" t="e">
        <f>+(J100/F100)*100</f>
        <v>#DIV/0!</v>
      </c>
    </row>
    <row r="101" spans="1:12" ht="8.25" hidden="1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hidden="1" x14ac:dyDescent="0.2">
      <c r="A102" s="9" t="s">
        <v>103</v>
      </c>
      <c r="B102" s="16" t="s">
        <v>104</v>
      </c>
      <c r="C102" s="91">
        <v>0</v>
      </c>
      <c r="D102" s="91">
        <v>0</v>
      </c>
      <c r="E102" s="91">
        <v>0</v>
      </c>
      <c r="F102" s="91">
        <f>+C102+D102+E102</f>
        <v>0</v>
      </c>
      <c r="G102" s="91">
        <v>0</v>
      </c>
      <c r="H102" s="91">
        <v>0</v>
      </c>
      <c r="I102" s="91">
        <v>0</v>
      </c>
      <c r="J102" s="91">
        <f>+G102+H102</f>
        <v>0</v>
      </c>
      <c r="K102" s="91">
        <f t="shared" ref="K102:K104" si="59">+F102-J102-I102</f>
        <v>0</v>
      </c>
      <c r="L102" s="85" t="e">
        <f t="shared" ref="L102:L104" si="60">+(J102/F102)*100</f>
        <v>#DIV/0!</v>
      </c>
    </row>
    <row r="103" spans="1:12" hidden="1" x14ac:dyDescent="0.2">
      <c r="A103" s="9" t="s">
        <v>105</v>
      </c>
      <c r="B103" s="16" t="s">
        <v>106</v>
      </c>
      <c r="C103" s="91">
        <v>0</v>
      </c>
      <c r="D103" s="91">
        <v>0</v>
      </c>
      <c r="E103" s="91">
        <v>0</v>
      </c>
      <c r="F103" s="91">
        <f t="shared" ref="F103:F104" si="61">+C103+D103+E103</f>
        <v>0</v>
      </c>
      <c r="G103" s="91">
        <v>0</v>
      </c>
      <c r="H103" s="91">
        <v>0</v>
      </c>
      <c r="I103" s="91">
        <v>0</v>
      </c>
      <c r="J103" s="91">
        <f t="shared" ref="J103:J104" si="62">+G103+H103</f>
        <v>0</v>
      </c>
      <c r="K103" s="91">
        <f t="shared" si="59"/>
        <v>0</v>
      </c>
      <c r="L103" s="85" t="e">
        <f t="shared" si="60"/>
        <v>#DIV/0!</v>
      </c>
    </row>
    <row r="104" spans="1:12" hidden="1" x14ac:dyDescent="0.2">
      <c r="A104" s="9" t="s">
        <v>107</v>
      </c>
      <c r="B104" s="16" t="s">
        <v>108</v>
      </c>
      <c r="C104" s="91">
        <v>0</v>
      </c>
      <c r="D104" s="91">
        <v>0</v>
      </c>
      <c r="E104" s="91">
        <v>0</v>
      </c>
      <c r="F104" s="91">
        <f t="shared" si="61"/>
        <v>0</v>
      </c>
      <c r="G104" s="91">
        <v>0</v>
      </c>
      <c r="H104" s="91">
        <v>0</v>
      </c>
      <c r="I104" s="91">
        <v>0</v>
      </c>
      <c r="J104" s="91">
        <f t="shared" si="62"/>
        <v>0</v>
      </c>
      <c r="K104" s="91">
        <f t="shared" si="59"/>
        <v>0</v>
      </c>
      <c r="L104" s="85" t="e">
        <f t="shared" si="60"/>
        <v>#DIV/0!</v>
      </c>
    </row>
    <row r="105" spans="1:12" ht="8.25" hidden="1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hidden="1" outlineLevel="1" x14ac:dyDescent="0.2">
      <c r="A106" s="8" t="s">
        <v>109</v>
      </c>
      <c r="B106" s="18" t="s">
        <v>110</v>
      </c>
      <c r="C106" s="92">
        <f>+C108+C109+C111+C112+C113+C114+C115+C110</f>
        <v>0</v>
      </c>
      <c r="D106" s="92">
        <f t="shared" ref="D106:K106" si="63">+D108+D109+D111+D112+D113+D114+D115+D110</f>
        <v>0</v>
      </c>
      <c r="E106" s="92">
        <f t="shared" si="63"/>
        <v>0</v>
      </c>
      <c r="F106" s="92">
        <f t="shared" si="63"/>
        <v>0</v>
      </c>
      <c r="G106" s="92">
        <f t="shared" si="63"/>
        <v>0</v>
      </c>
      <c r="H106" s="92">
        <f t="shared" si="63"/>
        <v>0</v>
      </c>
      <c r="I106" s="92">
        <f t="shared" si="63"/>
        <v>0</v>
      </c>
      <c r="J106" s="92">
        <f t="shared" si="63"/>
        <v>0</v>
      </c>
      <c r="K106" s="92">
        <f t="shared" si="63"/>
        <v>0</v>
      </c>
      <c r="L106" s="84" t="e">
        <f>+(J106/F106)*100</f>
        <v>#DIV/0!</v>
      </c>
    </row>
    <row r="107" spans="1:12" ht="8.25" hidden="1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hidden="1" x14ac:dyDescent="0.2">
      <c r="A108" s="9" t="s">
        <v>111</v>
      </c>
      <c r="B108" s="16" t="s">
        <v>324</v>
      </c>
      <c r="C108" s="91">
        <v>0</v>
      </c>
      <c r="D108" s="91">
        <v>0</v>
      </c>
      <c r="E108" s="91">
        <v>0</v>
      </c>
      <c r="F108" s="91">
        <f t="shared" ref="F108:F115" si="64">+C108+D108+E108</f>
        <v>0</v>
      </c>
      <c r="G108" s="91">
        <v>0</v>
      </c>
      <c r="H108" s="91">
        <v>0</v>
      </c>
      <c r="I108" s="91">
        <v>0</v>
      </c>
      <c r="J108" s="91">
        <f t="shared" ref="J108:J115" si="65">+G108+H108</f>
        <v>0</v>
      </c>
      <c r="K108" s="91">
        <f t="shared" ref="K108:K115" si="66">+F108-J108-I108</f>
        <v>0</v>
      </c>
      <c r="L108" s="85" t="e">
        <f t="shared" ref="L108:L115" si="67">+(J108/F108)*100</f>
        <v>#DIV/0!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64"/>
        <v>0</v>
      </c>
      <c r="G109" s="91">
        <v>0</v>
      </c>
      <c r="H109" s="91">
        <v>0</v>
      </c>
      <c r="I109" s="91">
        <v>0</v>
      </c>
      <c r="J109" s="91">
        <f t="shared" si="65"/>
        <v>0</v>
      </c>
      <c r="K109" s="91">
        <f t="shared" si="66"/>
        <v>0</v>
      </c>
      <c r="L109" s="85" t="e">
        <f t="shared" si="67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64"/>
        <v>0</v>
      </c>
      <c r="G110" s="91">
        <v>0</v>
      </c>
      <c r="H110" s="91">
        <v>0</v>
      </c>
      <c r="I110" s="91">
        <v>0</v>
      </c>
      <c r="J110" s="91">
        <f t="shared" si="65"/>
        <v>0</v>
      </c>
      <c r="K110" s="91">
        <f t="shared" si="66"/>
        <v>0</v>
      </c>
      <c r="L110" s="85" t="e">
        <f t="shared" ref="L110" si="68">+(J110/F110)*100</f>
        <v>#DIV/0!</v>
      </c>
    </row>
    <row r="111" spans="1:12" hidden="1" x14ac:dyDescent="0.2">
      <c r="A111" s="9" t="s">
        <v>113</v>
      </c>
      <c r="B111" s="16" t="s">
        <v>326</v>
      </c>
      <c r="C111" s="91">
        <v>0</v>
      </c>
      <c r="D111" s="91">
        <v>0</v>
      </c>
      <c r="E111" s="91">
        <v>0</v>
      </c>
      <c r="F111" s="91">
        <f t="shared" si="64"/>
        <v>0</v>
      </c>
      <c r="G111" s="91">
        <v>0</v>
      </c>
      <c r="H111" s="91">
        <v>0</v>
      </c>
      <c r="I111" s="91">
        <v>0</v>
      </c>
      <c r="J111" s="91">
        <f t="shared" si="65"/>
        <v>0</v>
      </c>
      <c r="K111" s="91">
        <f t="shared" si="66"/>
        <v>0</v>
      </c>
      <c r="L111" s="85" t="e">
        <f t="shared" si="67"/>
        <v>#DIV/0!</v>
      </c>
    </row>
    <row r="112" spans="1:12" hidden="1" x14ac:dyDescent="0.2">
      <c r="A112" s="9" t="s">
        <v>114</v>
      </c>
      <c r="B112" s="16" t="s">
        <v>327</v>
      </c>
      <c r="C112" s="91">
        <v>0</v>
      </c>
      <c r="D112" s="91">
        <v>0</v>
      </c>
      <c r="E112" s="91">
        <v>0</v>
      </c>
      <c r="F112" s="91">
        <f t="shared" si="64"/>
        <v>0</v>
      </c>
      <c r="G112" s="91">
        <v>0</v>
      </c>
      <c r="H112" s="91">
        <v>0</v>
      </c>
      <c r="I112" s="91">
        <v>0</v>
      </c>
      <c r="J112" s="91">
        <f t="shared" si="65"/>
        <v>0</v>
      </c>
      <c r="K112" s="91">
        <f t="shared" si="66"/>
        <v>0</v>
      </c>
      <c r="L112" s="85" t="e">
        <f t="shared" si="67"/>
        <v>#DIV/0!</v>
      </c>
    </row>
    <row r="113" spans="1:12" hidden="1" x14ac:dyDescent="0.2">
      <c r="A113" s="9" t="s">
        <v>115</v>
      </c>
      <c r="B113" s="16" t="s">
        <v>328</v>
      </c>
      <c r="C113" s="91">
        <v>0</v>
      </c>
      <c r="D113" s="91">
        <v>0</v>
      </c>
      <c r="E113" s="91">
        <v>0</v>
      </c>
      <c r="F113" s="91">
        <f t="shared" si="64"/>
        <v>0</v>
      </c>
      <c r="G113" s="91">
        <v>0</v>
      </c>
      <c r="H113" s="91">
        <v>0</v>
      </c>
      <c r="I113" s="91">
        <v>0</v>
      </c>
      <c r="J113" s="91">
        <f t="shared" si="65"/>
        <v>0</v>
      </c>
      <c r="K113" s="91">
        <f t="shared" si="66"/>
        <v>0</v>
      </c>
      <c r="L113" s="85" t="e">
        <f t="shared" si="67"/>
        <v>#DIV/0!</v>
      </c>
    </row>
    <row r="114" spans="1:12" hidden="1" x14ac:dyDescent="0.2">
      <c r="A114" s="9" t="s">
        <v>116</v>
      </c>
      <c r="B114" s="16" t="s">
        <v>329</v>
      </c>
      <c r="C114" s="91">
        <v>0</v>
      </c>
      <c r="D114" s="91">
        <v>0</v>
      </c>
      <c r="E114" s="91">
        <v>0</v>
      </c>
      <c r="F114" s="91">
        <f t="shared" si="64"/>
        <v>0</v>
      </c>
      <c r="G114" s="91">
        <v>0</v>
      </c>
      <c r="H114" s="91">
        <v>0</v>
      </c>
      <c r="I114" s="91">
        <v>0</v>
      </c>
      <c r="J114" s="91">
        <f t="shared" si="65"/>
        <v>0</v>
      </c>
      <c r="K114" s="91">
        <f t="shared" si="66"/>
        <v>0</v>
      </c>
      <c r="L114" s="85" t="e">
        <f t="shared" si="67"/>
        <v>#DIV/0!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64"/>
        <v>0</v>
      </c>
      <c r="G115" s="91">
        <v>0</v>
      </c>
      <c r="H115" s="91">
        <v>0</v>
      </c>
      <c r="I115" s="91">
        <v>0</v>
      </c>
      <c r="J115" s="91">
        <f t="shared" si="65"/>
        <v>0</v>
      </c>
      <c r="K115" s="91">
        <f t="shared" si="66"/>
        <v>0</v>
      </c>
      <c r="L115" s="85" t="e">
        <f t="shared" si="67"/>
        <v>#DIV/0!</v>
      </c>
    </row>
    <row r="116" spans="1:12" hidden="1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hidden="1" outlineLevel="1" x14ac:dyDescent="0.2">
      <c r="A117" s="8" t="s">
        <v>225</v>
      </c>
      <c r="B117" s="18" t="s">
        <v>228</v>
      </c>
      <c r="C117" s="92">
        <f>+C119</f>
        <v>0</v>
      </c>
      <c r="D117" s="92">
        <f t="shared" ref="D117:K117" si="69">+D119</f>
        <v>0</v>
      </c>
      <c r="E117" s="92">
        <f t="shared" si="69"/>
        <v>0</v>
      </c>
      <c r="F117" s="92">
        <f t="shared" si="69"/>
        <v>0</v>
      </c>
      <c r="G117" s="92">
        <f t="shared" si="69"/>
        <v>0</v>
      </c>
      <c r="H117" s="92">
        <f t="shared" si="69"/>
        <v>0</v>
      </c>
      <c r="I117" s="92">
        <f t="shared" si="69"/>
        <v>0</v>
      </c>
      <c r="J117" s="92">
        <f t="shared" si="69"/>
        <v>0</v>
      </c>
      <c r="K117" s="92">
        <f t="shared" si="69"/>
        <v>0</v>
      </c>
      <c r="L117" s="84" t="e">
        <f>+(J117/F117)*100</f>
        <v>#DIV/0!</v>
      </c>
    </row>
    <row r="118" spans="1:12" ht="8.25" hidden="1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hidden="1" x14ac:dyDescent="0.2">
      <c r="A119" s="9" t="s">
        <v>226</v>
      </c>
      <c r="B119" s="16" t="s">
        <v>227</v>
      </c>
      <c r="C119" s="91">
        <v>0</v>
      </c>
      <c r="D119" s="91">
        <v>0</v>
      </c>
      <c r="E119" s="91">
        <v>0</v>
      </c>
      <c r="F119" s="91">
        <f>+C119+D119+E119</f>
        <v>0</v>
      </c>
      <c r="G119" s="91">
        <v>0</v>
      </c>
      <c r="H119" s="91">
        <v>0</v>
      </c>
      <c r="I119" s="91">
        <v>0</v>
      </c>
      <c r="J119" s="91">
        <f>+G119+H119</f>
        <v>0</v>
      </c>
      <c r="K119" s="91">
        <f>+F119-J119-I119</f>
        <v>0</v>
      </c>
      <c r="L119" s="85" t="e">
        <f>+(J119/F119)*100</f>
        <v>#DIV/0!</v>
      </c>
    </row>
    <row r="120" spans="1:12" ht="8.25" hidden="1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hidden="1" customHeight="1" outlineLevel="1" x14ac:dyDescent="0.2">
      <c r="A121" s="8" t="s">
        <v>118</v>
      </c>
      <c r="B121" s="18" t="s">
        <v>119</v>
      </c>
      <c r="C121" s="92">
        <f>+C123+C124+C125</f>
        <v>0</v>
      </c>
      <c r="D121" s="92">
        <f t="shared" ref="D121:K121" si="70">+D123+D124+D125</f>
        <v>0</v>
      </c>
      <c r="E121" s="92">
        <f t="shared" si="70"/>
        <v>0</v>
      </c>
      <c r="F121" s="92">
        <f t="shared" si="70"/>
        <v>0</v>
      </c>
      <c r="G121" s="92">
        <f t="shared" si="70"/>
        <v>0</v>
      </c>
      <c r="H121" s="92">
        <f t="shared" si="70"/>
        <v>0</v>
      </c>
      <c r="I121" s="92">
        <f t="shared" si="70"/>
        <v>0</v>
      </c>
      <c r="J121" s="92">
        <f t="shared" si="70"/>
        <v>0</v>
      </c>
      <c r="K121" s="92">
        <f t="shared" si="70"/>
        <v>0</v>
      </c>
      <c r="L121" s="84" t="e">
        <f>+(J121/F121)*100</f>
        <v>#DIV/0!</v>
      </c>
    </row>
    <row r="122" spans="1:12" ht="8.25" hidden="1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 t="shared" ref="F123:F125" si="71">+C123+D123+E123</f>
        <v>0</v>
      </c>
      <c r="G123" s="91">
        <v>0</v>
      </c>
      <c r="H123" s="91">
        <v>0</v>
      </c>
      <c r="I123" s="91">
        <v>0</v>
      </c>
      <c r="J123" s="91">
        <f t="shared" ref="J123:J125" si="72">+G123+H123</f>
        <v>0</v>
      </c>
      <c r="K123" s="91">
        <f t="shared" ref="K123:K125" si="73">+F123-J123-I123</f>
        <v>0</v>
      </c>
      <c r="L123" s="85" t="e">
        <f t="shared" ref="L123:L125" si="74">+(J123/F123)*100</f>
        <v>#DIV/0!</v>
      </c>
    </row>
    <row r="124" spans="1:12" hidden="1" x14ac:dyDescent="0.2">
      <c r="A124" s="9" t="s">
        <v>120</v>
      </c>
      <c r="B124" s="16" t="s">
        <v>121</v>
      </c>
      <c r="C124" s="91">
        <v>0</v>
      </c>
      <c r="D124" s="91">
        <v>0</v>
      </c>
      <c r="E124" s="91">
        <v>0</v>
      </c>
      <c r="F124" s="91">
        <f t="shared" si="71"/>
        <v>0</v>
      </c>
      <c r="G124" s="91">
        <v>0</v>
      </c>
      <c r="H124" s="91">
        <v>0</v>
      </c>
      <c r="I124" s="91">
        <v>0</v>
      </c>
      <c r="J124" s="91">
        <f t="shared" si="72"/>
        <v>0</v>
      </c>
      <c r="K124" s="91">
        <f t="shared" si="73"/>
        <v>0</v>
      </c>
      <c r="L124" s="85" t="e">
        <f t="shared" si="74"/>
        <v>#DIV/0!</v>
      </c>
    </row>
    <row r="125" spans="1:12" hidden="1" x14ac:dyDescent="0.2">
      <c r="A125" s="9" t="s">
        <v>122</v>
      </c>
      <c r="B125" s="16" t="s">
        <v>123</v>
      </c>
      <c r="C125" s="91">
        <v>0</v>
      </c>
      <c r="D125" s="91">
        <v>0</v>
      </c>
      <c r="E125" s="91">
        <v>0</v>
      </c>
      <c r="F125" s="91">
        <f t="shared" si="71"/>
        <v>0</v>
      </c>
      <c r="G125" s="91">
        <v>0</v>
      </c>
      <c r="H125" s="91">
        <v>0</v>
      </c>
      <c r="I125" s="91">
        <v>0</v>
      </c>
      <c r="J125" s="91">
        <f t="shared" si="72"/>
        <v>0</v>
      </c>
      <c r="K125" s="91">
        <f t="shared" si="73"/>
        <v>0</v>
      </c>
      <c r="L125" s="85" t="e">
        <f t="shared" si="74"/>
        <v>#DIV/0!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890825</v>
      </c>
      <c r="D127" s="90">
        <f t="shared" ref="D127:K127" si="75">+D129+D136+D140+D149+D154</f>
        <v>0</v>
      </c>
      <c r="E127" s="90">
        <f t="shared" si="75"/>
        <v>0</v>
      </c>
      <c r="F127" s="90">
        <f t="shared" si="75"/>
        <v>890825</v>
      </c>
      <c r="G127" s="90">
        <f t="shared" si="75"/>
        <v>0</v>
      </c>
      <c r="H127" s="90">
        <f t="shared" si="75"/>
        <v>70561.61</v>
      </c>
      <c r="I127" s="90">
        <f t="shared" si="75"/>
        <v>444554</v>
      </c>
      <c r="J127" s="90">
        <f t="shared" si="75"/>
        <v>70561.61</v>
      </c>
      <c r="K127" s="90">
        <f t="shared" si="75"/>
        <v>375709.39</v>
      </c>
      <c r="L127" s="80">
        <f>+(J127/F127)*100</f>
        <v>7.9209283529312708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287700</v>
      </c>
      <c r="D129" s="92">
        <f t="shared" ref="D129:K129" si="76">+D131+D132+D133+D134</f>
        <v>0</v>
      </c>
      <c r="E129" s="92">
        <f t="shared" si="76"/>
        <v>0</v>
      </c>
      <c r="F129" s="92">
        <f t="shared" si="76"/>
        <v>287700</v>
      </c>
      <c r="G129" s="92">
        <f t="shared" si="76"/>
        <v>0</v>
      </c>
      <c r="H129" s="92">
        <f t="shared" si="76"/>
        <v>0</v>
      </c>
      <c r="I129" s="92">
        <f t="shared" si="76"/>
        <v>243000</v>
      </c>
      <c r="J129" s="92">
        <f t="shared" si="76"/>
        <v>0</v>
      </c>
      <c r="K129" s="92">
        <f t="shared" si="76"/>
        <v>44700</v>
      </c>
      <c r="L129" s="84">
        <f>+(J129/F129)*100</f>
        <v>0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idden="1" x14ac:dyDescent="0.2">
      <c r="A131" s="9" t="s">
        <v>127</v>
      </c>
      <c r="B131" s="16" t="s">
        <v>128</v>
      </c>
      <c r="C131" s="91">
        <v>0</v>
      </c>
      <c r="D131" s="91">
        <v>0</v>
      </c>
      <c r="E131" s="91">
        <v>0</v>
      </c>
      <c r="F131" s="91">
        <f t="shared" ref="F131:F134" si="77">+C131+D131+E131</f>
        <v>0</v>
      </c>
      <c r="G131" s="91">
        <v>0</v>
      </c>
      <c r="H131" s="91">
        <v>0</v>
      </c>
      <c r="I131" s="91">
        <v>0</v>
      </c>
      <c r="J131" s="91">
        <f t="shared" ref="J131:J134" si="78">+G131+H131</f>
        <v>0</v>
      </c>
      <c r="K131" s="91">
        <f t="shared" ref="K131:K134" si="79">+F131-J131-I131</f>
        <v>0</v>
      </c>
      <c r="L131" s="85" t="e">
        <f t="shared" ref="L131:L134" si="80">+(J131/F131)*100</f>
        <v>#DIV/0!</v>
      </c>
    </row>
    <row r="132" spans="1:12" hidden="1" x14ac:dyDescent="0.2">
      <c r="A132" s="9" t="s">
        <v>129</v>
      </c>
      <c r="B132" s="16" t="s">
        <v>130</v>
      </c>
      <c r="C132" s="91">
        <v>0</v>
      </c>
      <c r="D132" s="91">
        <v>0</v>
      </c>
      <c r="E132" s="91">
        <v>0</v>
      </c>
      <c r="F132" s="91">
        <f t="shared" si="77"/>
        <v>0</v>
      </c>
      <c r="G132" s="91">
        <v>0</v>
      </c>
      <c r="H132" s="91">
        <v>0</v>
      </c>
      <c r="I132" s="91">
        <v>0</v>
      </c>
      <c r="J132" s="91">
        <f t="shared" si="78"/>
        <v>0</v>
      </c>
      <c r="K132" s="91">
        <f t="shared" si="79"/>
        <v>0</v>
      </c>
      <c r="L132" s="85" t="e">
        <f t="shared" si="80"/>
        <v>#DIV/0!</v>
      </c>
    </row>
    <row r="133" spans="1:12" x14ac:dyDescent="0.2">
      <c r="A133" s="9" t="s">
        <v>131</v>
      </c>
      <c r="B133" s="16" t="s">
        <v>132</v>
      </c>
      <c r="C133" s="91">
        <v>287700</v>
      </c>
      <c r="D133" s="91">
        <v>0</v>
      </c>
      <c r="E133" s="91">
        <v>0</v>
      </c>
      <c r="F133" s="91">
        <f>+C133+D133+E133</f>
        <v>287700</v>
      </c>
      <c r="G133" s="91">
        <v>0</v>
      </c>
      <c r="H133" s="91">
        <v>0</v>
      </c>
      <c r="I133" s="91">
        <v>243000</v>
      </c>
      <c r="J133" s="91">
        <f>+G133+H133</f>
        <v>0</v>
      </c>
      <c r="K133" s="91">
        <f t="shared" si="79"/>
        <v>44700</v>
      </c>
      <c r="L133" s="85">
        <f t="shared" si="80"/>
        <v>0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 t="shared" si="77"/>
        <v>0</v>
      </c>
      <c r="G134" s="91">
        <v>0</v>
      </c>
      <c r="H134" s="91">
        <v>0</v>
      </c>
      <c r="I134" s="91">
        <v>0</v>
      </c>
      <c r="J134" s="91">
        <f t="shared" si="78"/>
        <v>0</v>
      </c>
      <c r="K134" s="91">
        <f t="shared" si="79"/>
        <v>0</v>
      </c>
      <c r="L134" s="85" t="e">
        <f t="shared" si="80"/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256900</v>
      </c>
      <c r="D136" s="92">
        <f t="shared" ref="D136:K136" si="81">+D138</f>
        <v>0</v>
      </c>
      <c r="E136" s="92">
        <f t="shared" si="81"/>
        <v>0</v>
      </c>
      <c r="F136" s="92">
        <f t="shared" si="81"/>
        <v>256900</v>
      </c>
      <c r="G136" s="92">
        <f t="shared" si="81"/>
        <v>0</v>
      </c>
      <c r="H136" s="92">
        <f t="shared" si="81"/>
        <v>69232</v>
      </c>
      <c r="I136" s="92">
        <f t="shared" si="81"/>
        <v>187668</v>
      </c>
      <c r="J136" s="92">
        <f t="shared" si="81"/>
        <v>69232</v>
      </c>
      <c r="K136" s="92">
        <f t="shared" si="81"/>
        <v>0</v>
      </c>
      <c r="L136" s="84">
        <f>+(J136/F136)*100</f>
        <v>26.949007395873881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256900</v>
      </c>
      <c r="D138" s="91">
        <v>0</v>
      </c>
      <c r="E138" s="91">
        <v>0</v>
      </c>
      <c r="F138" s="91">
        <f>+C138+D138+E138</f>
        <v>256900</v>
      </c>
      <c r="G138" s="91">
        <v>0</v>
      </c>
      <c r="H138" s="91">
        <v>69232</v>
      </c>
      <c r="I138" s="91">
        <v>187668</v>
      </c>
      <c r="J138" s="91">
        <f>+G138+H138</f>
        <v>69232</v>
      </c>
      <c r="K138" s="91">
        <f>+F138-J138-I138</f>
        <v>0</v>
      </c>
      <c r="L138" s="85">
        <f>+(J138/F138)*100</f>
        <v>26.949007395873881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70500</v>
      </c>
      <c r="D140" s="92">
        <f t="shared" ref="D140:K140" si="82">+D142+D143+D144+D145+D146+D147</f>
        <v>0</v>
      </c>
      <c r="E140" s="92">
        <f t="shared" si="82"/>
        <v>0</v>
      </c>
      <c r="F140" s="92">
        <f t="shared" si="82"/>
        <v>70500</v>
      </c>
      <c r="G140" s="92">
        <f t="shared" si="82"/>
        <v>0</v>
      </c>
      <c r="H140" s="92">
        <f t="shared" si="82"/>
        <v>0</v>
      </c>
      <c r="I140" s="92">
        <f t="shared" si="82"/>
        <v>9000</v>
      </c>
      <c r="J140" s="92">
        <f t="shared" si="82"/>
        <v>0</v>
      </c>
      <c r="K140" s="92">
        <f t="shared" si="82"/>
        <v>61500</v>
      </c>
      <c r="L140" s="84">
        <f>+(J140/F140)*100</f>
        <v>0</v>
      </c>
    </row>
    <row r="141" spans="1:12" ht="8.25" customHeight="1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hidden="1" x14ac:dyDescent="0.2">
      <c r="A142" s="9" t="s">
        <v>141</v>
      </c>
      <c r="B142" s="16" t="s">
        <v>142</v>
      </c>
      <c r="C142" s="91">
        <v>0</v>
      </c>
      <c r="D142" s="91">
        <v>0</v>
      </c>
      <c r="E142" s="91">
        <v>0</v>
      </c>
      <c r="F142" s="91">
        <f t="shared" ref="F142:F147" si="83">+C142+D142+E142</f>
        <v>0</v>
      </c>
      <c r="G142" s="91">
        <v>0</v>
      </c>
      <c r="H142" s="91">
        <v>0</v>
      </c>
      <c r="I142" s="91">
        <v>0</v>
      </c>
      <c r="J142" s="91">
        <f t="shared" ref="J142:J147" si="84">+G142+H142</f>
        <v>0</v>
      </c>
      <c r="K142" s="91">
        <f t="shared" ref="K142:K147" si="85">+F142-J142-I142</f>
        <v>0</v>
      </c>
      <c r="L142" s="85" t="e">
        <f t="shared" ref="L142:L147" si="86">+(J142/F142)*100</f>
        <v>#DIV/0!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si="83"/>
        <v>0</v>
      </c>
      <c r="G143" s="91">
        <v>0</v>
      </c>
      <c r="H143" s="91">
        <v>0</v>
      </c>
      <c r="I143" s="91">
        <v>0</v>
      </c>
      <c r="J143" s="91">
        <f t="shared" si="84"/>
        <v>0</v>
      </c>
      <c r="K143" s="91">
        <f t="shared" si="85"/>
        <v>0</v>
      </c>
      <c r="L143" s="85" t="e">
        <f t="shared" si="86"/>
        <v>#DIV/0!</v>
      </c>
    </row>
    <row r="144" spans="1:12" x14ac:dyDescent="0.2">
      <c r="A144" s="9" t="s">
        <v>144</v>
      </c>
      <c r="B144" s="16" t="s">
        <v>145</v>
      </c>
      <c r="C144" s="91">
        <v>70500</v>
      </c>
      <c r="D144" s="91">
        <v>0</v>
      </c>
      <c r="E144" s="91">
        <v>0</v>
      </c>
      <c r="F144" s="91">
        <f>+C144+D144+E144</f>
        <v>70500</v>
      </c>
      <c r="G144" s="91">
        <v>0</v>
      </c>
      <c r="H144" s="91">
        <v>0</v>
      </c>
      <c r="I144" s="91">
        <v>9000</v>
      </c>
      <c r="J144" s="91">
        <f>+G144+H144</f>
        <v>0</v>
      </c>
      <c r="K144" s="91">
        <f t="shared" si="85"/>
        <v>61500</v>
      </c>
      <c r="L144" s="85">
        <f t="shared" si="86"/>
        <v>0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83"/>
        <v>0</v>
      </c>
      <c r="G145" s="91">
        <v>0</v>
      </c>
      <c r="H145" s="91">
        <v>0</v>
      </c>
      <c r="I145" s="91">
        <v>0</v>
      </c>
      <c r="J145" s="91">
        <f t="shared" si="84"/>
        <v>0</v>
      </c>
      <c r="K145" s="91">
        <f t="shared" si="85"/>
        <v>0</v>
      </c>
      <c r="L145" s="85" t="e">
        <f t="shared" si="86"/>
        <v>#DIV/0!</v>
      </c>
    </row>
    <row r="146" spans="1:12" hidden="1" x14ac:dyDescent="0.2">
      <c r="A146" s="9" t="s">
        <v>148</v>
      </c>
      <c r="B146" s="16" t="s">
        <v>149</v>
      </c>
      <c r="C146" s="91">
        <v>0</v>
      </c>
      <c r="D146" s="91">
        <v>0</v>
      </c>
      <c r="E146" s="91">
        <v>0</v>
      </c>
      <c r="F146" s="91">
        <f>+C146+D146+E146</f>
        <v>0</v>
      </c>
      <c r="G146" s="91">
        <v>0</v>
      </c>
      <c r="H146" s="91">
        <v>0</v>
      </c>
      <c r="I146" s="91">
        <v>0</v>
      </c>
      <c r="J146" s="91">
        <f>+G146+H146</f>
        <v>0</v>
      </c>
      <c r="K146" s="91">
        <f t="shared" si="85"/>
        <v>0</v>
      </c>
      <c r="L146" s="85" t="e">
        <f t="shared" si="86"/>
        <v>#DIV/0!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 t="shared" si="83"/>
        <v>0</v>
      </c>
      <c r="G147" s="91">
        <v>0</v>
      </c>
      <c r="H147" s="91">
        <v>0</v>
      </c>
      <c r="I147" s="91">
        <v>0</v>
      </c>
      <c r="J147" s="91">
        <f t="shared" si="84"/>
        <v>0</v>
      </c>
      <c r="K147" s="91">
        <f t="shared" si="85"/>
        <v>0</v>
      </c>
      <c r="L147" s="85" t="e">
        <f t="shared" si="86"/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1236</v>
      </c>
      <c r="D149" s="92">
        <f t="shared" ref="D149:K149" si="87">+D151+D152</f>
        <v>0</v>
      </c>
      <c r="E149" s="92">
        <f t="shared" si="87"/>
        <v>0</v>
      </c>
      <c r="F149" s="92">
        <f t="shared" si="87"/>
        <v>1236</v>
      </c>
      <c r="G149" s="92">
        <f t="shared" si="87"/>
        <v>0</v>
      </c>
      <c r="H149" s="92">
        <f t="shared" si="87"/>
        <v>0</v>
      </c>
      <c r="I149" s="92">
        <f t="shared" si="87"/>
        <v>1236</v>
      </c>
      <c r="J149" s="92">
        <f t="shared" si="87"/>
        <v>0</v>
      </c>
      <c r="K149" s="92">
        <f t="shared" si="87"/>
        <v>0</v>
      </c>
      <c r="L149" s="84">
        <f>+(J149/F149)*100</f>
        <v>0</v>
      </c>
    </row>
    <row r="150" spans="1:12" ht="8.25" customHeight="1" outlineLevel="1" x14ac:dyDescent="0.2">
      <c r="A150" s="9"/>
      <c r="B150" s="16"/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88">+C151+D151+E151</f>
        <v>0</v>
      </c>
      <c r="G151" s="91">
        <v>0</v>
      </c>
      <c r="H151" s="91">
        <v>0</v>
      </c>
      <c r="I151" s="91">
        <v>0</v>
      </c>
      <c r="J151" s="91">
        <f t="shared" ref="J151" si="89">+G151+H151</f>
        <v>0</v>
      </c>
      <c r="K151" s="91">
        <f t="shared" ref="K151:K152" si="90">+F151-J151-I151</f>
        <v>0</v>
      </c>
      <c r="L151" s="85" t="e">
        <f t="shared" ref="L151:L152" si="91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1236</v>
      </c>
      <c r="D152" s="91">
        <v>0</v>
      </c>
      <c r="E152" s="91">
        <v>0</v>
      </c>
      <c r="F152" s="91">
        <f>+C152+D152+E152</f>
        <v>1236</v>
      </c>
      <c r="G152" s="91">
        <v>0</v>
      </c>
      <c r="H152" s="91">
        <v>0</v>
      </c>
      <c r="I152" s="91">
        <v>1236</v>
      </c>
      <c r="J152" s="91">
        <f>+G152+H152</f>
        <v>0</v>
      </c>
      <c r="K152" s="91">
        <f t="shared" si="90"/>
        <v>0</v>
      </c>
      <c r="L152" s="85">
        <f t="shared" si="91"/>
        <v>0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274489</v>
      </c>
      <c r="D154" s="92">
        <f t="shared" ref="D154:K154" si="92">+D156+D157+D158+D159+D160+D161+D162+D163</f>
        <v>0</v>
      </c>
      <c r="E154" s="92">
        <f t="shared" si="92"/>
        <v>0</v>
      </c>
      <c r="F154" s="92">
        <f t="shared" si="92"/>
        <v>274489</v>
      </c>
      <c r="G154" s="92">
        <f t="shared" si="92"/>
        <v>0</v>
      </c>
      <c r="H154" s="92">
        <f t="shared" si="92"/>
        <v>1329.61</v>
      </c>
      <c r="I154" s="92">
        <f t="shared" si="92"/>
        <v>3650</v>
      </c>
      <c r="J154" s="92">
        <f t="shared" si="92"/>
        <v>1329.61</v>
      </c>
      <c r="K154" s="92">
        <f t="shared" si="92"/>
        <v>269509.39</v>
      </c>
      <c r="L154" s="84">
        <f>+(J154/F154)*100</f>
        <v>0.48439463876512351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82797</v>
      </c>
      <c r="D156" s="91">
        <v>0</v>
      </c>
      <c r="E156" s="91">
        <v>0</v>
      </c>
      <c r="F156" s="91">
        <f t="shared" ref="F156:F162" si="93">+C156+D156+E156</f>
        <v>82797</v>
      </c>
      <c r="G156" s="91">
        <v>0</v>
      </c>
      <c r="H156" s="91">
        <v>1329.61</v>
      </c>
      <c r="I156" s="91">
        <v>700</v>
      </c>
      <c r="J156" s="91">
        <f t="shared" ref="J156:J162" si="94">+G156+H156</f>
        <v>1329.61</v>
      </c>
      <c r="K156" s="91">
        <f t="shared" ref="K156:K163" si="95">+F156-J156-I156</f>
        <v>80767.39</v>
      </c>
      <c r="L156" s="85">
        <f t="shared" ref="L156:L163" si="96">+(J156/F156)*100</f>
        <v>1.6058673623440463</v>
      </c>
    </row>
    <row r="157" spans="1:12" hidden="1" x14ac:dyDescent="0.2">
      <c r="A157" s="9" t="s">
        <v>161</v>
      </c>
      <c r="B157" s="16" t="s">
        <v>162</v>
      </c>
      <c r="C157" s="91">
        <v>0</v>
      </c>
      <c r="D157" s="91">
        <v>0</v>
      </c>
      <c r="E157" s="91">
        <v>0</v>
      </c>
      <c r="F157" s="91">
        <f t="shared" si="93"/>
        <v>0</v>
      </c>
      <c r="G157" s="91">
        <v>0</v>
      </c>
      <c r="H157" s="91">
        <v>0</v>
      </c>
      <c r="I157" s="91">
        <v>0</v>
      </c>
      <c r="J157" s="91">
        <f t="shared" si="94"/>
        <v>0</v>
      </c>
      <c r="K157" s="91">
        <f t="shared" si="95"/>
        <v>0</v>
      </c>
      <c r="L157" s="85" t="e">
        <f t="shared" si="96"/>
        <v>#DIV/0!</v>
      </c>
    </row>
    <row r="158" spans="1:12" x14ac:dyDescent="0.2">
      <c r="A158" s="9" t="s">
        <v>163</v>
      </c>
      <c r="B158" s="16" t="s">
        <v>164</v>
      </c>
      <c r="C158" s="91">
        <v>180242</v>
      </c>
      <c r="D158" s="91">
        <v>0</v>
      </c>
      <c r="E158" s="91">
        <v>0</v>
      </c>
      <c r="F158" s="91">
        <f t="shared" si="93"/>
        <v>180242</v>
      </c>
      <c r="G158" s="91">
        <v>0</v>
      </c>
      <c r="H158" s="91">
        <v>0</v>
      </c>
      <c r="I158" s="91">
        <v>2950</v>
      </c>
      <c r="J158" s="91">
        <f t="shared" si="94"/>
        <v>0</v>
      </c>
      <c r="K158" s="91">
        <f t="shared" si="95"/>
        <v>177292</v>
      </c>
      <c r="L158" s="85">
        <f t="shared" si="96"/>
        <v>0</v>
      </c>
    </row>
    <row r="159" spans="1:12" hidden="1" x14ac:dyDescent="0.2">
      <c r="A159" s="9" t="s">
        <v>165</v>
      </c>
      <c r="B159" s="16" t="s">
        <v>333</v>
      </c>
      <c r="C159" s="91">
        <v>0</v>
      </c>
      <c r="D159" s="91">
        <v>0</v>
      </c>
      <c r="E159" s="91">
        <v>0</v>
      </c>
      <c r="F159" s="91">
        <f t="shared" si="93"/>
        <v>0</v>
      </c>
      <c r="G159" s="91">
        <v>0</v>
      </c>
      <c r="H159" s="91">
        <v>0</v>
      </c>
      <c r="I159" s="91">
        <v>0</v>
      </c>
      <c r="J159" s="91">
        <f t="shared" si="94"/>
        <v>0</v>
      </c>
      <c r="K159" s="91">
        <f t="shared" si="95"/>
        <v>0</v>
      </c>
      <c r="L159" s="85" t="e">
        <f t="shared" si="96"/>
        <v>#DIV/0!</v>
      </c>
    </row>
    <row r="160" spans="1:12" hidden="1" x14ac:dyDescent="0.2">
      <c r="A160" s="9" t="s">
        <v>166</v>
      </c>
      <c r="B160" s="16" t="s">
        <v>167</v>
      </c>
      <c r="C160" s="91">
        <v>0</v>
      </c>
      <c r="D160" s="91">
        <v>0</v>
      </c>
      <c r="E160" s="91">
        <v>0</v>
      </c>
      <c r="F160" s="91">
        <f t="shared" si="93"/>
        <v>0</v>
      </c>
      <c r="G160" s="91">
        <v>0</v>
      </c>
      <c r="H160" s="91">
        <v>0</v>
      </c>
      <c r="I160" s="91">
        <v>0</v>
      </c>
      <c r="J160" s="91">
        <f t="shared" si="94"/>
        <v>0</v>
      </c>
      <c r="K160" s="91">
        <f t="shared" si="95"/>
        <v>0</v>
      </c>
      <c r="L160" s="85" t="e">
        <f t="shared" si="96"/>
        <v>#DIV/0!</v>
      </c>
    </row>
    <row r="161" spans="1:12" hidden="1" x14ac:dyDescent="0.2">
      <c r="A161" s="9" t="s">
        <v>168</v>
      </c>
      <c r="B161" s="16" t="s">
        <v>169</v>
      </c>
      <c r="C161" s="91">
        <v>0</v>
      </c>
      <c r="D161" s="91">
        <v>0</v>
      </c>
      <c r="E161" s="91">
        <v>0</v>
      </c>
      <c r="F161" s="91">
        <f t="shared" si="93"/>
        <v>0</v>
      </c>
      <c r="G161" s="91">
        <v>0</v>
      </c>
      <c r="H161" s="91">
        <v>0</v>
      </c>
      <c r="I161" s="91">
        <v>0</v>
      </c>
      <c r="J161" s="91">
        <f t="shared" si="94"/>
        <v>0</v>
      </c>
      <c r="K161" s="91">
        <f t="shared" si="95"/>
        <v>0</v>
      </c>
      <c r="L161" s="85" t="e">
        <f t="shared" si="96"/>
        <v>#DIV/0!</v>
      </c>
    </row>
    <row r="162" spans="1:12" x14ac:dyDescent="0.2">
      <c r="A162" s="9" t="s">
        <v>170</v>
      </c>
      <c r="B162" s="16" t="s">
        <v>171</v>
      </c>
      <c r="C162" s="91">
        <v>11450</v>
      </c>
      <c r="D162" s="91">
        <v>0</v>
      </c>
      <c r="E162" s="91">
        <v>0</v>
      </c>
      <c r="F162" s="91">
        <f t="shared" si="93"/>
        <v>11450</v>
      </c>
      <c r="G162" s="91">
        <v>0</v>
      </c>
      <c r="H162" s="91">
        <v>0</v>
      </c>
      <c r="I162" s="91">
        <v>0</v>
      </c>
      <c r="J162" s="91">
        <f t="shared" si="94"/>
        <v>0</v>
      </c>
      <c r="K162" s="91">
        <f t="shared" si="95"/>
        <v>11450</v>
      </c>
      <c r="L162" s="85">
        <f t="shared" si="96"/>
        <v>0</v>
      </c>
    </row>
    <row r="163" spans="1:12" hidden="1" x14ac:dyDescent="0.2">
      <c r="A163" s="9" t="s">
        <v>172</v>
      </c>
      <c r="B163" s="16" t="s">
        <v>334</v>
      </c>
      <c r="C163" s="91">
        <v>0</v>
      </c>
      <c r="D163" s="91">
        <v>0</v>
      </c>
      <c r="E163" s="91">
        <v>0</v>
      </c>
      <c r="F163" s="91">
        <f t="shared" ref="F163" si="97">+C163+D163+E163</f>
        <v>0</v>
      </c>
      <c r="G163" s="91">
        <v>0</v>
      </c>
      <c r="H163" s="91">
        <v>0</v>
      </c>
      <c r="I163" s="91">
        <v>0</v>
      </c>
      <c r="J163" s="91">
        <f t="shared" ref="J163" si="98">+G163+H163</f>
        <v>0</v>
      </c>
      <c r="K163" s="91">
        <f t="shared" si="95"/>
        <v>0</v>
      </c>
      <c r="L163" s="85" t="e">
        <f t="shared" si="96"/>
        <v>#DIV/0!</v>
      </c>
    </row>
    <row r="164" spans="1:12" ht="12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2625000</v>
      </c>
      <c r="D165" s="90">
        <f t="shared" ref="D165:K165" si="99">+D167+D178+D184</f>
        <v>0</v>
      </c>
      <c r="E165" s="90">
        <f t="shared" si="99"/>
        <v>0</v>
      </c>
      <c r="F165" s="90">
        <f t="shared" si="99"/>
        <v>2625000</v>
      </c>
      <c r="G165" s="90">
        <f t="shared" si="99"/>
        <v>0</v>
      </c>
      <c r="H165" s="90">
        <f t="shared" si="99"/>
        <v>599996.49</v>
      </c>
      <c r="I165" s="90">
        <f t="shared" si="99"/>
        <v>3.51</v>
      </c>
      <c r="J165" s="90">
        <f t="shared" si="99"/>
        <v>599996.49</v>
      </c>
      <c r="K165" s="90">
        <f t="shared" si="99"/>
        <v>2025000</v>
      </c>
      <c r="L165" s="80">
        <f>+(J165/F165)*100</f>
        <v>22.857009142857144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2625000</v>
      </c>
      <c r="D167" s="92">
        <f>+D169+D171+D172+D173+D174+D175+D176+D170</f>
        <v>0</v>
      </c>
      <c r="E167" s="92">
        <f t="shared" ref="E167:K167" si="100">+E169+E171+E172+E173+E174+E175+E176+E170</f>
        <v>0</v>
      </c>
      <c r="F167" s="92">
        <f t="shared" si="100"/>
        <v>2625000</v>
      </c>
      <c r="G167" s="92">
        <f t="shared" si="100"/>
        <v>0</v>
      </c>
      <c r="H167" s="92">
        <f t="shared" si="100"/>
        <v>599996.49</v>
      </c>
      <c r="I167" s="92">
        <f t="shared" si="100"/>
        <v>3.51</v>
      </c>
      <c r="J167" s="92">
        <f t="shared" si="100"/>
        <v>599996.49</v>
      </c>
      <c r="K167" s="92">
        <f t="shared" si="100"/>
        <v>2025000</v>
      </c>
      <c r="L167" s="84">
        <f>+(J167/F167)*100</f>
        <v>22.857009142857144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101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102">+G169+H169</f>
        <v>0</v>
      </c>
      <c r="K169" s="91">
        <f t="shared" ref="K169:K176" si="103">+F169-J169-I169</f>
        <v>0</v>
      </c>
      <c r="L169" s="85" t="e">
        <f t="shared" ref="L169:L176" si="104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 t="shared" si="101"/>
        <v>0</v>
      </c>
      <c r="G170" s="91">
        <v>0</v>
      </c>
      <c r="H170" s="91">
        <v>0</v>
      </c>
      <c r="I170" s="91">
        <v>0</v>
      </c>
      <c r="J170" s="91">
        <f t="shared" si="102"/>
        <v>0</v>
      </c>
      <c r="K170" s="91">
        <f t="shared" si="103"/>
        <v>0</v>
      </c>
      <c r="L170" s="85" t="e">
        <f t="shared" si="104"/>
        <v>#DIV/0!</v>
      </c>
    </row>
    <row r="171" spans="1:12" x14ac:dyDescent="0.2">
      <c r="A171" s="9" t="s">
        <v>178</v>
      </c>
      <c r="B171" s="16" t="s">
        <v>179</v>
      </c>
      <c r="C171" s="91">
        <v>600000</v>
      </c>
      <c r="D171" s="91">
        <v>0</v>
      </c>
      <c r="E171" s="91">
        <v>0</v>
      </c>
      <c r="F171" s="91">
        <f>+C171+D171+E171</f>
        <v>600000</v>
      </c>
      <c r="G171" s="91">
        <v>0</v>
      </c>
      <c r="H171" s="91">
        <v>599996.49</v>
      </c>
      <c r="I171" s="91">
        <v>3.51</v>
      </c>
      <c r="J171" s="91">
        <f>+G171+H171</f>
        <v>599996.49</v>
      </c>
      <c r="K171" s="91">
        <f>+F171-J171-I171</f>
        <v>9.3134389089755132E-12</v>
      </c>
      <c r="L171" s="85">
        <f>+(J171/F171)*100</f>
        <v>99.999414999999999</v>
      </c>
    </row>
    <row r="172" spans="1:12" hidden="1" x14ac:dyDescent="0.2">
      <c r="A172" s="9" t="s">
        <v>180</v>
      </c>
      <c r="B172" s="16" t="s">
        <v>181</v>
      </c>
      <c r="C172" s="91">
        <v>0</v>
      </c>
      <c r="D172" s="91">
        <v>0</v>
      </c>
      <c r="E172" s="91">
        <v>0</v>
      </c>
      <c r="F172" s="91">
        <f t="shared" si="101"/>
        <v>0</v>
      </c>
      <c r="G172" s="91">
        <v>0</v>
      </c>
      <c r="H172" s="91">
        <v>0</v>
      </c>
      <c r="I172" s="91">
        <v>0</v>
      </c>
      <c r="J172" s="91">
        <f t="shared" si="102"/>
        <v>0</v>
      </c>
      <c r="K172" s="91">
        <f t="shared" si="103"/>
        <v>0</v>
      </c>
      <c r="L172" s="85" t="e">
        <f t="shared" si="104"/>
        <v>#DIV/0!</v>
      </c>
    </row>
    <row r="173" spans="1:12" x14ac:dyDescent="0.2">
      <c r="A173" s="9" t="s">
        <v>182</v>
      </c>
      <c r="B173" s="16" t="s">
        <v>183</v>
      </c>
      <c r="C173" s="91">
        <v>2025000</v>
      </c>
      <c r="D173" s="91">
        <v>0</v>
      </c>
      <c r="E173" s="91">
        <v>0</v>
      </c>
      <c r="F173" s="91">
        <f>+C173+D173+E173</f>
        <v>2025000</v>
      </c>
      <c r="G173" s="91">
        <v>0</v>
      </c>
      <c r="H173" s="91">
        <v>0</v>
      </c>
      <c r="I173" s="91">
        <v>0</v>
      </c>
      <c r="J173" s="91">
        <f>+G173+H173</f>
        <v>0</v>
      </c>
      <c r="K173" s="91">
        <f>+F173-J173-I173</f>
        <v>2025000</v>
      </c>
      <c r="L173" s="85">
        <f>+(J173/F173)*100</f>
        <v>0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101"/>
        <v>0</v>
      </c>
      <c r="G174" s="91">
        <v>0</v>
      </c>
      <c r="H174" s="91">
        <v>0</v>
      </c>
      <c r="I174" s="91">
        <v>0</v>
      </c>
      <c r="J174" s="91">
        <f t="shared" si="102"/>
        <v>0</v>
      </c>
      <c r="K174" s="91">
        <f t="shared" si="103"/>
        <v>0</v>
      </c>
      <c r="L174" s="85" t="e">
        <f t="shared" si="104"/>
        <v>#DIV/0!</v>
      </c>
    </row>
    <row r="175" spans="1:12" hidden="1" x14ac:dyDescent="0.2">
      <c r="A175" s="9" t="s">
        <v>186</v>
      </c>
      <c r="B175" s="16" t="s">
        <v>187</v>
      </c>
      <c r="C175" s="91">
        <v>0</v>
      </c>
      <c r="D175" s="91">
        <v>0</v>
      </c>
      <c r="E175" s="91">
        <v>0</v>
      </c>
      <c r="F175" s="91">
        <f t="shared" si="101"/>
        <v>0</v>
      </c>
      <c r="G175" s="91">
        <v>0</v>
      </c>
      <c r="H175" s="91">
        <v>0</v>
      </c>
      <c r="I175" s="91">
        <v>0</v>
      </c>
      <c r="J175" s="91">
        <f t="shared" si="102"/>
        <v>0</v>
      </c>
      <c r="K175" s="91">
        <f t="shared" si="103"/>
        <v>0</v>
      </c>
      <c r="L175" s="85" t="e">
        <f t="shared" si="104"/>
        <v>#DIV/0!</v>
      </c>
    </row>
    <row r="176" spans="1:12" hidden="1" x14ac:dyDescent="0.2">
      <c r="A176" s="9" t="s">
        <v>188</v>
      </c>
      <c r="B176" s="19" t="s">
        <v>335</v>
      </c>
      <c r="C176" s="91">
        <v>0</v>
      </c>
      <c r="D176" s="91">
        <v>0</v>
      </c>
      <c r="E176" s="91">
        <v>0</v>
      </c>
      <c r="F176" s="91">
        <f>+C176+D176+E176</f>
        <v>0</v>
      </c>
      <c r="G176" s="91">
        <v>0</v>
      </c>
      <c r="H176" s="91">
        <v>0</v>
      </c>
      <c r="I176" s="91">
        <v>0</v>
      </c>
      <c r="J176" s="91">
        <f>+G176+H176</f>
        <v>0</v>
      </c>
      <c r="K176" s="91">
        <f t="shared" si="103"/>
        <v>0</v>
      </c>
      <c r="L176" s="85" t="e">
        <f t="shared" si="104"/>
        <v>#DIV/0!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105">+D180+D181+D182</f>
        <v>0</v>
      </c>
      <c r="E178" s="92">
        <f t="shared" si="105"/>
        <v>0</v>
      </c>
      <c r="F178" s="92">
        <f t="shared" si="105"/>
        <v>0</v>
      </c>
      <c r="G178" s="92">
        <f t="shared" si="105"/>
        <v>0</v>
      </c>
      <c r="H178" s="92">
        <f t="shared" si="105"/>
        <v>0</v>
      </c>
      <c r="I178" s="92">
        <f t="shared" si="105"/>
        <v>0</v>
      </c>
      <c r="J178" s="92">
        <f t="shared" si="105"/>
        <v>0</v>
      </c>
      <c r="K178" s="92">
        <f t="shared" si="105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 t="shared" ref="F180:F182" si="106">+C180+D180+E180</f>
        <v>0</v>
      </c>
      <c r="G180" s="91">
        <v>0</v>
      </c>
      <c r="H180" s="91">
        <v>0</v>
      </c>
      <c r="I180" s="91">
        <v>0</v>
      </c>
      <c r="J180" s="91">
        <f t="shared" ref="J180:J182" si="107">+G180+H180</f>
        <v>0</v>
      </c>
      <c r="K180" s="91">
        <f t="shared" ref="K180:K182" si="108">+F180-J180-I180</f>
        <v>0</v>
      </c>
      <c r="L180" s="85" t="e">
        <f t="shared" ref="L180:L182" si="109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 t="shared" si="106"/>
        <v>0</v>
      </c>
      <c r="G181" s="91">
        <v>0</v>
      </c>
      <c r="H181" s="91">
        <v>0</v>
      </c>
      <c r="I181" s="91">
        <v>0</v>
      </c>
      <c r="J181" s="91">
        <f t="shared" si="107"/>
        <v>0</v>
      </c>
      <c r="K181" s="91">
        <f t="shared" si="108"/>
        <v>0</v>
      </c>
      <c r="L181" s="85" t="e">
        <f t="shared" si="109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 t="shared" si="106"/>
        <v>0</v>
      </c>
      <c r="G182" s="91">
        <v>0</v>
      </c>
      <c r="H182" s="91">
        <v>0</v>
      </c>
      <c r="I182" s="91">
        <v>0</v>
      </c>
      <c r="J182" s="91">
        <f t="shared" si="107"/>
        <v>0</v>
      </c>
      <c r="K182" s="91">
        <f t="shared" si="108"/>
        <v>0</v>
      </c>
      <c r="L182" s="85" t="e">
        <f t="shared" si="109"/>
        <v>#DIV/0!</v>
      </c>
    </row>
    <row r="183" spans="1:12" ht="8.25" hidden="1" customHeight="1" outlineLevel="1" x14ac:dyDescent="0.2">
      <c r="A183" s="9"/>
      <c r="B183" s="16"/>
      <c r="C183" s="89"/>
      <c r="D183" s="89"/>
      <c r="E183" s="89"/>
      <c r="F183" s="89"/>
      <c r="G183" s="89"/>
      <c r="H183" s="89"/>
      <c r="I183" s="89"/>
      <c r="J183" s="89"/>
      <c r="K183" s="89"/>
    </row>
    <row r="184" spans="1:12" hidden="1" outlineLevel="1" x14ac:dyDescent="0.2">
      <c r="A184" s="8" t="s">
        <v>197</v>
      </c>
      <c r="B184" s="18" t="s">
        <v>336</v>
      </c>
      <c r="C184" s="92">
        <f>+C186</f>
        <v>0</v>
      </c>
      <c r="D184" s="92">
        <f t="shared" ref="D184:K184" si="110">+D186</f>
        <v>0</v>
      </c>
      <c r="E184" s="92">
        <f t="shared" si="110"/>
        <v>0</v>
      </c>
      <c r="F184" s="92">
        <f t="shared" si="110"/>
        <v>0</v>
      </c>
      <c r="G184" s="92">
        <f t="shared" si="110"/>
        <v>0</v>
      </c>
      <c r="H184" s="92">
        <f t="shared" si="110"/>
        <v>0</v>
      </c>
      <c r="I184" s="92">
        <f t="shared" si="110"/>
        <v>0</v>
      </c>
      <c r="J184" s="92">
        <f t="shared" si="110"/>
        <v>0</v>
      </c>
      <c r="K184" s="92">
        <f t="shared" si="110"/>
        <v>0</v>
      </c>
      <c r="L184" s="84" t="e">
        <f>+(J184/F184)*100</f>
        <v>#DIV/0!</v>
      </c>
    </row>
    <row r="185" spans="1:12" ht="8.25" hidden="1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hidden="1" x14ac:dyDescent="0.2">
      <c r="A186" s="9" t="s">
        <v>295</v>
      </c>
      <c r="B186" s="16" t="s">
        <v>296</v>
      </c>
      <c r="C186" s="91">
        <v>0</v>
      </c>
      <c r="D186" s="91">
        <v>0</v>
      </c>
      <c r="E186" s="91">
        <v>0</v>
      </c>
      <c r="F186" s="91">
        <f>+C186+D186+E186</f>
        <v>0</v>
      </c>
      <c r="G186" s="91">
        <v>0</v>
      </c>
      <c r="H186" s="91">
        <v>0</v>
      </c>
      <c r="I186" s="91">
        <v>0</v>
      </c>
      <c r="J186" s="91">
        <f>+G186+H186</f>
        <v>0</v>
      </c>
      <c r="K186" s="91">
        <f>+F186-J186-I186</f>
        <v>0</v>
      </c>
      <c r="L186" s="85" t="e">
        <f>+(J186/F186)*100</f>
        <v>#DIV/0!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2500000</v>
      </c>
      <c r="D188" s="90">
        <f t="shared" ref="D188:K188" si="111">+D190+D196+D200+D204</f>
        <v>0</v>
      </c>
      <c r="E188" s="90">
        <f t="shared" si="111"/>
        <v>0</v>
      </c>
      <c r="F188" s="90">
        <f t="shared" si="111"/>
        <v>2500000</v>
      </c>
      <c r="G188" s="90">
        <f t="shared" si="111"/>
        <v>1000000</v>
      </c>
      <c r="H188" s="90">
        <f t="shared" si="111"/>
        <v>500000</v>
      </c>
      <c r="I188" s="90">
        <f t="shared" si="111"/>
        <v>0</v>
      </c>
      <c r="J188" s="90">
        <f t="shared" si="111"/>
        <v>1500000</v>
      </c>
      <c r="K188" s="90">
        <f t="shared" si="111"/>
        <v>1000000</v>
      </c>
      <c r="L188" s="80">
        <f>+(J188/F188)*100</f>
        <v>60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2500000</v>
      </c>
      <c r="D190" s="92">
        <f t="shared" ref="D190:K190" si="112">+D192+D193+D194</f>
        <v>0</v>
      </c>
      <c r="E190" s="92">
        <f t="shared" si="112"/>
        <v>0</v>
      </c>
      <c r="F190" s="92">
        <f t="shared" si="112"/>
        <v>2500000</v>
      </c>
      <c r="G190" s="92">
        <f t="shared" si="112"/>
        <v>1000000</v>
      </c>
      <c r="H190" s="92">
        <f t="shared" si="112"/>
        <v>500000</v>
      </c>
      <c r="I190" s="92">
        <f t="shared" si="112"/>
        <v>0</v>
      </c>
      <c r="J190" s="92">
        <f t="shared" si="112"/>
        <v>1500000</v>
      </c>
      <c r="K190" s="92">
        <f t="shared" si="112"/>
        <v>1000000</v>
      </c>
      <c r="L190" s="84">
        <f>+(J190/F190)*100</f>
        <v>60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1000000</v>
      </c>
      <c r="D192" s="91">
        <v>0</v>
      </c>
      <c r="E192" s="91">
        <v>0</v>
      </c>
      <c r="F192" s="91">
        <f>+C192+D192+E192</f>
        <v>1000000</v>
      </c>
      <c r="G192" s="91">
        <v>1000000</v>
      </c>
      <c r="H192" s="91">
        <v>-1000000</v>
      </c>
      <c r="I192" s="91">
        <v>0</v>
      </c>
      <c r="J192" s="91">
        <f>+G192+H192</f>
        <v>0</v>
      </c>
      <c r="K192" s="91">
        <f>+F192-J192-I192</f>
        <v>1000000</v>
      </c>
      <c r="L192" s="85">
        <f>+(J192/F192)*100</f>
        <v>0</v>
      </c>
    </row>
    <row r="193" spans="1:12" x14ac:dyDescent="0.2">
      <c r="A193" s="13" t="s">
        <v>202</v>
      </c>
      <c r="B193" s="20" t="s">
        <v>338</v>
      </c>
      <c r="C193" s="91">
        <v>1500000</v>
      </c>
      <c r="D193" s="91">
        <v>0</v>
      </c>
      <c r="E193" s="91">
        <v>0</v>
      </c>
      <c r="F193" s="91">
        <f>+C193+D193+E193</f>
        <v>1500000</v>
      </c>
      <c r="G193" s="91">
        <v>0</v>
      </c>
      <c r="H193" s="91">
        <v>1500000</v>
      </c>
      <c r="I193" s="91">
        <v>0</v>
      </c>
      <c r="J193" s="91">
        <f>+G193+H193</f>
        <v>1500000</v>
      </c>
      <c r="K193" s="91">
        <f>+F193-J193-I193</f>
        <v>0</v>
      </c>
      <c r="L193" s="85">
        <f>+(J193/F193)*100</f>
        <v>100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113">+C194+D194+E194</f>
        <v>0</v>
      </c>
      <c r="G194" s="91">
        <v>0</v>
      </c>
      <c r="H194" s="91">
        <v>0</v>
      </c>
      <c r="I194" s="91">
        <v>0</v>
      </c>
      <c r="J194" s="91">
        <f t="shared" ref="J194" si="114">+G194+H194</f>
        <v>0</v>
      </c>
      <c r="K194" s="91">
        <f t="shared" ref="K194" si="115">+F194-J194-I194</f>
        <v>0</v>
      </c>
      <c r="L194" s="85" t="e">
        <f t="shared" ref="L194" si="116">+(J194/F194)*100</f>
        <v>#DIV/0!</v>
      </c>
    </row>
    <row r="195" spans="1:12" ht="8.25" hidden="1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hidden="1" outlineLevel="1" x14ac:dyDescent="0.2">
      <c r="A196" s="8" t="s">
        <v>203</v>
      </c>
      <c r="B196" s="18" t="s">
        <v>204</v>
      </c>
      <c r="C196" s="92">
        <f>+C198</f>
        <v>0</v>
      </c>
      <c r="D196" s="92">
        <f t="shared" ref="D196:K196" si="117">+D198</f>
        <v>0</v>
      </c>
      <c r="E196" s="92">
        <f t="shared" si="117"/>
        <v>0</v>
      </c>
      <c r="F196" s="92">
        <f t="shared" si="117"/>
        <v>0</v>
      </c>
      <c r="G196" s="92">
        <f t="shared" si="117"/>
        <v>0</v>
      </c>
      <c r="H196" s="92">
        <f t="shared" si="117"/>
        <v>0</v>
      </c>
      <c r="I196" s="92">
        <f t="shared" si="117"/>
        <v>0</v>
      </c>
      <c r="J196" s="92">
        <f t="shared" si="117"/>
        <v>0</v>
      </c>
      <c r="K196" s="92">
        <f t="shared" si="117"/>
        <v>0</v>
      </c>
      <c r="L196" s="84" t="e">
        <f>+(J196/F196)*100</f>
        <v>#DIV/0!</v>
      </c>
    </row>
    <row r="197" spans="1:12" ht="8.25" hidden="1" customHeight="1" outlineLevel="1" x14ac:dyDescent="0.2">
      <c r="A197" s="9"/>
      <c r="B197" s="16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2" hidden="1" x14ac:dyDescent="0.2">
      <c r="A198" s="13" t="s">
        <v>205</v>
      </c>
      <c r="B198" s="20" t="s">
        <v>206</v>
      </c>
      <c r="C198" s="91">
        <v>0</v>
      </c>
      <c r="D198" s="91">
        <v>0</v>
      </c>
      <c r="E198" s="91">
        <v>0</v>
      </c>
      <c r="F198" s="91">
        <f>+C198+D198+E198</f>
        <v>0</v>
      </c>
      <c r="G198" s="91">
        <v>0</v>
      </c>
      <c r="H198" s="91">
        <v>0</v>
      </c>
      <c r="I198" s="91">
        <v>0</v>
      </c>
      <c r="J198" s="91">
        <f>+G198+H198</f>
        <v>0</v>
      </c>
      <c r="K198" s="91">
        <f>+F198-J198-I198</f>
        <v>0</v>
      </c>
      <c r="L198" s="85" t="e">
        <f>+(J198/F198)*100</f>
        <v>#DIV/0!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118">+D202</f>
        <v>0</v>
      </c>
      <c r="E200" s="92">
        <f t="shared" si="118"/>
        <v>0</v>
      </c>
      <c r="F200" s="92">
        <f t="shared" si="118"/>
        <v>0</v>
      </c>
      <c r="G200" s="92">
        <f t="shared" si="118"/>
        <v>0</v>
      </c>
      <c r="H200" s="92">
        <f t="shared" si="118"/>
        <v>0</v>
      </c>
      <c r="I200" s="92">
        <f t="shared" si="118"/>
        <v>0</v>
      </c>
      <c r="J200" s="92">
        <f t="shared" si="118"/>
        <v>0</v>
      </c>
      <c r="K200" s="92">
        <f t="shared" si="118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89"/>
      <c r="D203" s="89"/>
      <c r="E203" s="89"/>
      <c r="F203" s="89"/>
      <c r="G203" s="89"/>
      <c r="H203" s="89"/>
      <c r="I203" s="89"/>
      <c r="J203" s="89"/>
      <c r="K203" s="89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119">+D206+D207+D208</f>
        <v>0</v>
      </c>
      <c r="E204" s="92">
        <f t="shared" si="119"/>
        <v>0</v>
      </c>
      <c r="F204" s="92">
        <f t="shared" si="119"/>
        <v>0</v>
      </c>
      <c r="G204" s="92">
        <f t="shared" si="119"/>
        <v>0</v>
      </c>
      <c r="H204" s="92">
        <f t="shared" si="119"/>
        <v>0</v>
      </c>
      <c r="I204" s="92">
        <f t="shared" si="119"/>
        <v>0</v>
      </c>
      <c r="J204" s="92">
        <f t="shared" si="119"/>
        <v>0</v>
      </c>
      <c r="K204" s="92">
        <f t="shared" si="119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>
        <v>0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120">+D212</f>
        <v>0</v>
      </c>
      <c r="E210" s="90">
        <f t="shared" si="120"/>
        <v>0</v>
      </c>
      <c r="F210" s="90">
        <f t="shared" si="120"/>
        <v>0</v>
      </c>
      <c r="G210" s="90">
        <f t="shared" si="120"/>
        <v>0</v>
      </c>
      <c r="H210" s="90">
        <f t="shared" si="120"/>
        <v>0</v>
      </c>
      <c r="I210" s="90">
        <f t="shared" si="120"/>
        <v>0</v>
      </c>
      <c r="J210" s="90">
        <f t="shared" si="120"/>
        <v>0</v>
      </c>
      <c r="K210" s="90">
        <f t="shared" si="120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121">+D214+D215</f>
        <v>0</v>
      </c>
      <c r="E212" s="92">
        <f t="shared" si="121"/>
        <v>0</v>
      </c>
      <c r="F212" s="92">
        <f t="shared" si="121"/>
        <v>0</v>
      </c>
      <c r="G212" s="92">
        <f t="shared" si="121"/>
        <v>0</v>
      </c>
      <c r="H212" s="92">
        <f t="shared" si="121"/>
        <v>0</v>
      </c>
      <c r="I212" s="92">
        <f t="shared" si="121"/>
        <v>0</v>
      </c>
      <c r="J212" s="92">
        <f t="shared" si="121"/>
        <v>0</v>
      </c>
      <c r="K212" s="92">
        <f t="shared" si="121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89"/>
      <c r="K213" s="89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>
        <v>0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>+C215+D215+E215</f>
        <v>0</v>
      </c>
      <c r="G215" s="91">
        <v>0</v>
      </c>
      <c r="H215" s="91">
        <v>0</v>
      </c>
      <c r="I215" s="91">
        <v>0</v>
      </c>
      <c r="J215" s="91">
        <f>+G215+H215</f>
        <v>0</v>
      </c>
      <c r="K215" s="91">
        <f>+F215-J215-I215</f>
        <v>0</v>
      </c>
      <c r="L215" s="85" t="e">
        <f t="shared" ref="L215" si="122">+(J215/F215)*100</f>
        <v>#DIV/0!</v>
      </c>
    </row>
    <row r="216" spans="1:12" ht="12" thickBot="1" x14ac:dyDescent="0.25">
      <c r="A216" s="26"/>
      <c r="B216" s="21"/>
      <c r="C216" s="82"/>
      <c r="D216" s="82"/>
      <c r="E216" s="82"/>
      <c r="F216" s="91"/>
      <c r="G216" s="82"/>
      <c r="H216" s="82"/>
      <c r="I216" s="82"/>
      <c r="J216" s="82"/>
      <c r="K216" s="82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L8:L9"/>
    <mergeCell ref="M8:M9"/>
    <mergeCell ref="A8:A9"/>
    <mergeCell ref="B8:B9"/>
    <mergeCell ref="C8:C9"/>
    <mergeCell ref="D8:D9"/>
    <mergeCell ref="E8:E9"/>
    <mergeCell ref="F8:F9"/>
    <mergeCell ref="A6:L6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1" orientation="landscape" useFirstPageNumber="1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18"/>
  <sheetViews>
    <sheetView showGridLines="0" workbookViewId="0">
      <selection activeCell="I53" sqref="I53"/>
    </sheetView>
  </sheetViews>
  <sheetFormatPr baseColWidth="10" defaultColWidth="11.42578125" defaultRowHeight="11.25" outlineLevelRow="1" x14ac:dyDescent="0.2"/>
  <cols>
    <col min="1" max="1" width="7.1406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2.57031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29" t="s">
        <v>370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4"/>
      <c r="N1" s="3"/>
      <c r="O1" s="1"/>
    </row>
    <row r="2" spans="1:15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4"/>
      <c r="N2" s="3"/>
      <c r="O2" s="1"/>
    </row>
    <row r="3" spans="1:15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4"/>
      <c r="N3" s="3"/>
      <c r="O3" s="1"/>
    </row>
    <row r="4" spans="1:15" x14ac:dyDescent="0.2">
      <c r="A4" s="129" t="s">
        <v>374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4"/>
      <c r="N4" s="3"/>
      <c r="O4" s="1"/>
    </row>
    <row r="5" spans="1:15" x14ac:dyDescent="0.2">
      <c r="A5" s="128" t="s">
        <v>346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4"/>
      <c r="N5" s="3"/>
      <c r="O5" s="1"/>
    </row>
    <row r="6" spans="1:15" ht="15" customHeight="1" x14ac:dyDescent="0.2">
      <c r="A6" s="140" t="s">
        <v>218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36" t="s">
        <v>4</v>
      </c>
      <c r="B8" s="138" t="s">
        <v>5</v>
      </c>
      <c r="C8" s="130" t="s">
        <v>6</v>
      </c>
      <c r="D8" s="130" t="s">
        <v>343</v>
      </c>
      <c r="E8" s="130" t="s">
        <v>7</v>
      </c>
      <c r="F8" s="130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2" t="s">
        <v>13</v>
      </c>
      <c r="M8" s="134"/>
    </row>
    <row r="9" spans="1:15" x14ac:dyDescent="0.2">
      <c r="A9" s="137"/>
      <c r="B9" s="139"/>
      <c r="C9" s="131"/>
      <c r="D9" s="131"/>
      <c r="E9" s="131"/>
      <c r="F9" s="131"/>
      <c r="G9" s="76" t="str">
        <f>+'PROGRAMA 02 '!G9</f>
        <v>AL 31/03/2019</v>
      </c>
      <c r="H9" s="76" t="str">
        <f>+'PROGRAMA 02 '!H9</f>
        <v>AL 30/06/2019</v>
      </c>
      <c r="I9" s="76" t="str">
        <f>+H9</f>
        <v>AL 30/06/2019</v>
      </c>
      <c r="J9" s="76" t="str">
        <f>+H9</f>
        <v>AL 30/06/2019</v>
      </c>
      <c r="K9" s="76" t="str">
        <f>+H9</f>
        <v>AL 30/06/2019</v>
      </c>
      <c r="L9" s="133"/>
      <c r="M9" s="135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8092795312</v>
      </c>
      <c r="D11" s="88">
        <f t="shared" ref="D11:K11" si="0">+D13+D53+D127+D165+D188+D210</f>
        <v>0</v>
      </c>
      <c r="E11" s="88">
        <f t="shared" si="0"/>
        <v>-207207019</v>
      </c>
      <c r="F11" s="88">
        <f t="shared" si="0"/>
        <v>7885588293</v>
      </c>
      <c r="G11" s="88">
        <f t="shared" si="0"/>
        <v>1852851311.0499997</v>
      </c>
      <c r="H11" s="88">
        <f t="shared" si="0"/>
        <v>1764406637.99</v>
      </c>
      <c r="I11" s="88">
        <f t="shared" si="0"/>
        <v>436103115.31</v>
      </c>
      <c r="J11" s="88">
        <f t="shared" si="0"/>
        <v>3617257949.0399995</v>
      </c>
      <c r="K11" s="88">
        <f t="shared" si="0"/>
        <v>3832227228.6499996</v>
      </c>
      <c r="L11" s="79">
        <f>+(J11/F11)*100</f>
        <v>45.871757624615306</v>
      </c>
      <c r="M11" s="5"/>
      <c r="O11" s="117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4835924300</v>
      </c>
      <c r="D13" s="90">
        <f t="shared" ref="D13:K13" si="1">+D15+D21+D27+D35+D43+D49</f>
        <v>121244460</v>
      </c>
      <c r="E13" s="90">
        <f t="shared" si="1"/>
        <v>-121506229</v>
      </c>
      <c r="F13" s="90">
        <f t="shared" si="1"/>
        <v>4835662531</v>
      </c>
      <c r="G13" s="90">
        <f t="shared" si="1"/>
        <v>1285001838.6599998</v>
      </c>
      <c r="H13" s="90">
        <f t="shared" si="1"/>
        <v>949079680.11000001</v>
      </c>
      <c r="I13" s="90">
        <f t="shared" si="1"/>
        <v>0</v>
      </c>
      <c r="J13" s="90">
        <f t="shared" si="1"/>
        <v>2234081518.77</v>
      </c>
      <c r="K13" s="90">
        <f t="shared" si="1"/>
        <v>2601581012.2299995</v>
      </c>
      <c r="L13" s="80">
        <f>+(J13/F13)*100</f>
        <v>46.200112279299169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2302026800</v>
      </c>
      <c r="D15" s="92">
        <f t="shared" ref="D15:K15" si="2">+D17+D18+D19</f>
        <v>34548350</v>
      </c>
      <c r="E15" s="92">
        <f t="shared" si="2"/>
        <v>-75255233</v>
      </c>
      <c r="F15" s="92">
        <f t="shared" si="2"/>
        <v>2261319917</v>
      </c>
      <c r="G15" s="92">
        <f t="shared" si="2"/>
        <v>518400882.51999998</v>
      </c>
      <c r="H15" s="92">
        <f t="shared" si="2"/>
        <v>489169914.96000004</v>
      </c>
      <c r="I15" s="92">
        <f t="shared" si="2"/>
        <v>0</v>
      </c>
      <c r="J15" s="92">
        <f t="shared" si="2"/>
        <v>1007570797.48</v>
      </c>
      <c r="K15" s="92">
        <f t="shared" si="2"/>
        <v>1253749119.52</v>
      </c>
      <c r="L15" s="84">
        <f>+(J15/F15)*100</f>
        <v>44.556755985977546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f>536227000-47137000</f>
        <v>489090000</v>
      </c>
      <c r="D17" s="91">
        <v>-25120000</v>
      </c>
      <c r="E17" s="91">
        <v>0</v>
      </c>
      <c r="F17" s="91">
        <f>+C17+D17+E17</f>
        <v>463970000</v>
      </c>
      <c r="G17" s="91">
        <v>98680395.430000007</v>
      </c>
      <c r="H17" s="91">
        <v>98470444.650000006</v>
      </c>
      <c r="I17" s="91">
        <v>0</v>
      </c>
      <c r="J17" s="91">
        <f>+G17+H17</f>
        <v>197150840.08000001</v>
      </c>
      <c r="K17" s="91">
        <f>+F17-J17-I17</f>
        <v>266819159.91999999</v>
      </c>
      <c r="L17" s="85">
        <f>+(J17/F17)*100</f>
        <v>42.492152527103052</v>
      </c>
    </row>
    <row r="18" spans="1:12" x14ac:dyDescent="0.2">
      <c r="A18" s="11" t="s">
        <v>19</v>
      </c>
      <c r="B18" s="16" t="s">
        <v>303</v>
      </c>
      <c r="C18" s="91">
        <f>1762109800+47137000</f>
        <v>1809246800</v>
      </c>
      <c r="D18" s="91">
        <v>59668350</v>
      </c>
      <c r="E18" s="91">
        <f>-47137000-28118233</f>
        <v>-75255233</v>
      </c>
      <c r="F18" s="91">
        <f>+C18+D18+E18</f>
        <v>1793659917</v>
      </c>
      <c r="G18" s="91">
        <v>419720487.08999997</v>
      </c>
      <c r="H18" s="91">
        <v>388516470.31</v>
      </c>
      <c r="I18" s="91">
        <v>0</v>
      </c>
      <c r="J18" s="91">
        <f>+G18+H18</f>
        <v>808236957.39999998</v>
      </c>
      <c r="K18" s="91">
        <f>+F18-J18-I18</f>
        <v>985422959.60000002</v>
      </c>
      <c r="L18" s="85">
        <f>+(J18/F18)*100</f>
        <v>45.060769309704099</v>
      </c>
    </row>
    <row r="19" spans="1:12" x14ac:dyDescent="0.2">
      <c r="A19" s="11" t="s">
        <v>233</v>
      </c>
      <c r="B19" s="16" t="s">
        <v>234</v>
      </c>
      <c r="C19" s="91">
        <v>3690000</v>
      </c>
      <c r="D19" s="91">
        <v>0</v>
      </c>
      <c r="E19" s="91">
        <v>0</v>
      </c>
      <c r="F19" s="91">
        <f>+C19+D19+E19</f>
        <v>3690000</v>
      </c>
      <c r="G19" s="91">
        <v>0</v>
      </c>
      <c r="H19" s="91">
        <v>2183000</v>
      </c>
      <c r="I19" s="91">
        <v>0</v>
      </c>
      <c r="J19" s="91">
        <f>+G19+H19</f>
        <v>2183000</v>
      </c>
      <c r="K19" s="91">
        <f>+F19-J19-I19</f>
        <v>1507000</v>
      </c>
      <c r="L19" s="85">
        <f>+(J19/F19)*100</f>
        <v>59.159891598915991</v>
      </c>
    </row>
    <row r="20" spans="1:12" ht="8.25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outlineLevel="1" x14ac:dyDescent="0.2">
      <c r="A21" s="8" t="s">
        <v>20</v>
      </c>
      <c r="B21" s="18" t="s">
        <v>21</v>
      </c>
      <c r="C21" s="92">
        <f>+C23+C24+C25</f>
        <v>218964000</v>
      </c>
      <c r="D21" s="92">
        <f t="shared" ref="D21:K21" si="3">+D23+D24+D25</f>
        <v>10700000</v>
      </c>
      <c r="E21" s="92">
        <f t="shared" si="3"/>
        <v>-49800400</v>
      </c>
      <c r="F21" s="92">
        <f t="shared" si="3"/>
        <v>179863600</v>
      </c>
      <c r="G21" s="92">
        <f t="shared" si="3"/>
        <v>28855381.039999999</v>
      </c>
      <c r="H21" s="92">
        <f t="shared" si="3"/>
        <v>16060021.880000001</v>
      </c>
      <c r="I21" s="92">
        <f t="shared" si="3"/>
        <v>0</v>
      </c>
      <c r="J21" s="92">
        <f t="shared" si="3"/>
        <v>44915402.920000002</v>
      </c>
      <c r="K21" s="92">
        <f t="shared" si="3"/>
        <v>134948197.07999998</v>
      </c>
      <c r="L21" s="84">
        <f>+(J21/F21)*100</f>
        <v>24.971924791897862</v>
      </c>
    </row>
    <row r="22" spans="1:12" ht="8.25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x14ac:dyDescent="0.2">
      <c r="A23" s="11" t="s">
        <v>22</v>
      </c>
      <c r="B23" s="16" t="s">
        <v>23</v>
      </c>
      <c r="C23" s="91">
        <v>218964000</v>
      </c>
      <c r="D23" s="91">
        <v>10700000</v>
      </c>
      <c r="E23" s="91">
        <v>-49800400</v>
      </c>
      <c r="F23" s="91">
        <f>+C23+D23+E23</f>
        <v>179863600</v>
      </c>
      <c r="G23" s="91">
        <v>28855381.039999999</v>
      </c>
      <c r="H23" s="91">
        <v>16060021.880000001</v>
      </c>
      <c r="I23" s="91">
        <v>0</v>
      </c>
      <c r="J23" s="91">
        <f>+G23+H23</f>
        <v>44915402.920000002</v>
      </c>
      <c r="K23" s="91">
        <f>+F23-J23-I23</f>
        <v>134948197.07999998</v>
      </c>
      <c r="L23" s="85">
        <f>+(J23/F23)*100</f>
        <v>24.971924791897862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4">+C24+D24+E24</f>
        <v>0</v>
      </c>
      <c r="G24" s="91">
        <v>0</v>
      </c>
      <c r="H24" s="91">
        <v>0</v>
      </c>
      <c r="I24" s="91">
        <v>0</v>
      </c>
      <c r="J24" s="91">
        <f t="shared" ref="J24:J25" si="5">+G24+H24</f>
        <v>0</v>
      </c>
      <c r="K24" s="91">
        <f t="shared" ref="K24:K25" si="6">+F24-J24-I24</f>
        <v>0</v>
      </c>
      <c r="L24" s="85" t="e">
        <f t="shared" ref="L24:L25" si="7">+(J24/F24)*100</f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4"/>
        <v>0</v>
      </c>
      <c r="G25" s="91">
        <v>0</v>
      </c>
      <c r="H25" s="91">
        <v>0</v>
      </c>
      <c r="I25" s="91">
        <v>0</v>
      </c>
      <c r="J25" s="91">
        <f t="shared" si="5"/>
        <v>0</v>
      </c>
      <c r="K25" s="91">
        <f t="shared" si="6"/>
        <v>0</v>
      </c>
      <c r="L25" s="85" t="e">
        <f t="shared" si="7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1357947700</v>
      </c>
      <c r="D27" s="92">
        <f t="shared" ref="D27:K27" si="8">+D29+D30+D31+D32+D33</f>
        <v>43084300</v>
      </c>
      <c r="E27" s="92">
        <f t="shared" si="8"/>
        <v>30069620</v>
      </c>
      <c r="F27" s="92">
        <f t="shared" si="8"/>
        <v>1431101620</v>
      </c>
      <c r="G27" s="92">
        <f t="shared" si="8"/>
        <v>467621259.50999999</v>
      </c>
      <c r="H27" s="92">
        <f t="shared" si="8"/>
        <v>259284761.39000002</v>
      </c>
      <c r="I27" s="92">
        <f t="shared" si="8"/>
        <v>0</v>
      </c>
      <c r="J27" s="92">
        <f t="shared" si="8"/>
        <v>726906020.89999998</v>
      </c>
      <c r="K27" s="92">
        <f t="shared" si="8"/>
        <v>704195599.10000002</v>
      </c>
      <c r="L27" s="84">
        <f>+(J27/F27)*100</f>
        <v>50.793459440008185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284839700</v>
      </c>
      <c r="D29" s="91">
        <v>10622770</v>
      </c>
      <c r="E29" s="91">
        <v>15864500</v>
      </c>
      <c r="F29" s="91">
        <f t="shared" ref="F29:F33" si="9">+C29+D29+E29</f>
        <v>311326970</v>
      </c>
      <c r="G29" s="91">
        <v>69398562.299999997</v>
      </c>
      <c r="H29" s="91">
        <v>70857164.200000003</v>
      </c>
      <c r="I29" s="91">
        <v>0</v>
      </c>
      <c r="J29" s="91">
        <f t="shared" ref="J29:J33" si="10">+G29+H29</f>
        <v>140255726.5</v>
      </c>
      <c r="K29" s="91">
        <f t="shared" ref="K29:K33" si="11">+F29-J29-I29</f>
        <v>171071243.5</v>
      </c>
      <c r="L29" s="85">
        <f t="shared" ref="L29:L33" si="12">+(J29/F29)*100</f>
        <v>45.050940013324251</v>
      </c>
    </row>
    <row r="30" spans="1:12" x14ac:dyDescent="0.2">
      <c r="A30" s="11" t="s">
        <v>29</v>
      </c>
      <c r="B30" s="16" t="s">
        <v>305</v>
      </c>
      <c r="C30" s="91">
        <v>381065000</v>
      </c>
      <c r="D30" s="91">
        <v>12861750</v>
      </c>
      <c r="E30" s="91">
        <v>19324490</v>
      </c>
      <c r="F30" s="91">
        <f t="shared" si="9"/>
        <v>413251240</v>
      </c>
      <c r="G30" s="91">
        <v>89377675.349999994</v>
      </c>
      <c r="H30" s="91">
        <v>89971131.730000004</v>
      </c>
      <c r="I30" s="91">
        <v>0</v>
      </c>
      <c r="J30" s="91">
        <f t="shared" si="10"/>
        <v>179348807.07999998</v>
      </c>
      <c r="K30" s="91">
        <f t="shared" si="11"/>
        <v>233902432.92000002</v>
      </c>
      <c r="L30" s="85">
        <f t="shared" si="12"/>
        <v>43.399460115352582</v>
      </c>
    </row>
    <row r="31" spans="1:12" x14ac:dyDescent="0.2">
      <c r="A31" s="11" t="s">
        <v>30</v>
      </c>
      <c r="B31" s="16" t="s">
        <v>306</v>
      </c>
      <c r="C31" s="91">
        <v>302758700</v>
      </c>
      <c r="D31" s="91">
        <v>9938460</v>
      </c>
      <c r="E31" s="91">
        <v>-3894370</v>
      </c>
      <c r="F31" s="91">
        <f t="shared" si="9"/>
        <v>308802790</v>
      </c>
      <c r="G31" s="91">
        <v>46150806.460000001</v>
      </c>
      <c r="H31" s="91">
        <v>67583749.719999999</v>
      </c>
      <c r="I31" s="91">
        <v>0</v>
      </c>
      <c r="J31" s="91">
        <f t="shared" si="10"/>
        <v>113734556.18000001</v>
      </c>
      <c r="K31" s="91">
        <f t="shared" si="11"/>
        <v>195068233.81999999</v>
      </c>
      <c r="L31" s="85">
        <f t="shared" si="12"/>
        <v>36.830805893949339</v>
      </c>
    </row>
    <row r="32" spans="1:12" x14ac:dyDescent="0.2">
      <c r="A32" s="11" t="s">
        <v>31</v>
      </c>
      <c r="B32" s="16" t="s">
        <v>32</v>
      </c>
      <c r="C32" s="91">
        <v>283265000</v>
      </c>
      <c r="D32" s="91">
        <v>3983830</v>
      </c>
      <c r="E32" s="91">
        <v>-8145330</v>
      </c>
      <c r="F32" s="91">
        <f t="shared" si="9"/>
        <v>279103500</v>
      </c>
      <c r="G32" s="91">
        <v>239904604.80000001</v>
      </c>
      <c r="H32" s="91">
        <v>7016034.5899999999</v>
      </c>
      <c r="I32" s="91">
        <v>0</v>
      </c>
      <c r="J32" s="91">
        <f t="shared" si="10"/>
        <v>246920639.39000002</v>
      </c>
      <c r="K32" s="91">
        <f t="shared" si="11"/>
        <v>32182860.609999985</v>
      </c>
      <c r="L32" s="85">
        <f t="shared" si="12"/>
        <v>88.469202066616873</v>
      </c>
    </row>
    <row r="33" spans="1:12" x14ac:dyDescent="0.2">
      <c r="A33" s="11" t="s">
        <v>33</v>
      </c>
      <c r="B33" s="16" t="s">
        <v>34</v>
      </c>
      <c r="C33" s="91">
        <v>106019300</v>
      </c>
      <c r="D33" s="91">
        <v>5677490</v>
      </c>
      <c r="E33" s="91">
        <v>6920330</v>
      </c>
      <c r="F33" s="91">
        <f t="shared" si="9"/>
        <v>118617120</v>
      </c>
      <c r="G33" s="91">
        <v>22789610.600000001</v>
      </c>
      <c r="H33" s="91">
        <v>23856681.149999999</v>
      </c>
      <c r="I33" s="91">
        <v>0</v>
      </c>
      <c r="J33" s="91">
        <f t="shared" si="10"/>
        <v>46646291.75</v>
      </c>
      <c r="K33" s="91">
        <f t="shared" si="11"/>
        <v>71970828.25</v>
      </c>
      <c r="L33" s="85">
        <f t="shared" si="12"/>
        <v>39.325092153645272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608792700</v>
      </c>
      <c r="D35" s="92">
        <f t="shared" ref="D35:K35" si="13">+D37+D38+D39+D40+D41</f>
        <v>18392440</v>
      </c>
      <c r="E35" s="92">
        <f t="shared" si="13"/>
        <v>-16873461</v>
      </c>
      <c r="F35" s="92">
        <f t="shared" si="13"/>
        <v>610311679</v>
      </c>
      <c r="G35" s="92">
        <f t="shared" si="13"/>
        <v>171992689.97</v>
      </c>
      <c r="H35" s="92">
        <f t="shared" si="13"/>
        <v>117104014.34999999</v>
      </c>
      <c r="I35" s="92">
        <f t="shared" si="13"/>
        <v>0</v>
      </c>
      <c r="J35" s="92">
        <f t="shared" si="13"/>
        <v>289096704.31999999</v>
      </c>
      <c r="K35" s="92">
        <f t="shared" si="13"/>
        <v>321214974.68000001</v>
      </c>
      <c r="L35" s="84">
        <f>+(J35/F35)*100</f>
        <v>47.36869934943519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336199300</v>
      </c>
      <c r="D37" s="91">
        <v>10157020</v>
      </c>
      <c r="E37" s="91">
        <v>-9321255</v>
      </c>
      <c r="F37" s="91">
        <f t="shared" ref="F37:F41" si="14">+C37+D37+E37</f>
        <v>337035065</v>
      </c>
      <c r="G37" s="91">
        <v>94987096.840000004</v>
      </c>
      <c r="H37" s="91">
        <v>64689044.399999999</v>
      </c>
      <c r="I37" s="91">
        <v>0</v>
      </c>
      <c r="J37" s="91">
        <f t="shared" ref="J37:J41" si="15">+G37+H37</f>
        <v>159676141.24000001</v>
      </c>
      <c r="K37" s="91">
        <f t="shared" ref="K37:K41" si="16">+F37-J37-I37</f>
        <v>177358923.75999999</v>
      </c>
      <c r="L37" s="85">
        <f t="shared" ref="L37:L41" si="17">+(J37/F37)*100</f>
        <v>47.376714716612653</v>
      </c>
    </row>
    <row r="38" spans="1:12" x14ac:dyDescent="0.2">
      <c r="A38" s="9" t="s">
        <v>38</v>
      </c>
      <c r="B38" s="16" t="s">
        <v>308</v>
      </c>
      <c r="C38" s="91">
        <v>18173300</v>
      </c>
      <c r="D38" s="91">
        <v>549030</v>
      </c>
      <c r="E38" s="91">
        <v>-503145</v>
      </c>
      <c r="F38" s="91">
        <f t="shared" si="14"/>
        <v>18219185</v>
      </c>
      <c r="G38" s="91">
        <v>5133706.37</v>
      </c>
      <c r="H38" s="91">
        <v>3494331.3</v>
      </c>
      <c r="I38" s="91">
        <v>0</v>
      </c>
      <c r="J38" s="91">
        <f t="shared" si="15"/>
        <v>8628037.6699999999</v>
      </c>
      <c r="K38" s="91">
        <f t="shared" si="16"/>
        <v>9591147.3300000001</v>
      </c>
      <c r="L38" s="85">
        <f t="shared" si="17"/>
        <v>47.35688050810176</v>
      </c>
    </row>
    <row r="39" spans="1:12" x14ac:dyDescent="0.2">
      <c r="A39" s="9" t="s">
        <v>39</v>
      </c>
      <c r="B39" s="16" t="s">
        <v>309</v>
      </c>
      <c r="C39" s="91">
        <v>54518600</v>
      </c>
      <c r="D39" s="91">
        <v>1647080</v>
      </c>
      <c r="E39" s="91">
        <v>-1509435</v>
      </c>
      <c r="F39" s="91">
        <f t="shared" si="14"/>
        <v>54656245</v>
      </c>
      <c r="G39" s="91">
        <v>15401118.82</v>
      </c>
      <c r="H39" s="91">
        <v>10482994.02</v>
      </c>
      <c r="I39" s="91">
        <v>0</v>
      </c>
      <c r="J39" s="91">
        <f t="shared" si="15"/>
        <v>25884112.84</v>
      </c>
      <c r="K39" s="91">
        <f t="shared" si="16"/>
        <v>28772132.16</v>
      </c>
      <c r="L39" s="85">
        <f t="shared" si="17"/>
        <v>47.358015246016258</v>
      </c>
    </row>
    <row r="40" spans="1:12" x14ac:dyDescent="0.2">
      <c r="A40" s="9" t="s">
        <v>40</v>
      </c>
      <c r="B40" s="16" t="s">
        <v>310</v>
      </c>
      <c r="C40" s="91">
        <v>181728000</v>
      </c>
      <c r="D40" s="91">
        <v>5490280</v>
      </c>
      <c r="E40" s="91">
        <v>-5036481</v>
      </c>
      <c r="F40" s="91">
        <f t="shared" si="14"/>
        <v>182181799</v>
      </c>
      <c r="G40" s="91">
        <v>51337061.979999997</v>
      </c>
      <c r="H40" s="91">
        <v>34943313.350000001</v>
      </c>
      <c r="I40" s="91">
        <v>0</v>
      </c>
      <c r="J40" s="91">
        <f t="shared" si="15"/>
        <v>86280375.329999998</v>
      </c>
      <c r="K40" s="91">
        <f t="shared" si="16"/>
        <v>95901423.670000002</v>
      </c>
      <c r="L40" s="85">
        <f t="shared" si="17"/>
        <v>47.359492443040367</v>
      </c>
    </row>
    <row r="41" spans="1:12" x14ac:dyDescent="0.2">
      <c r="A41" s="9" t="s">
        <v>41</v>
      </c>
      <c r="B41" s="70" t="s">
        <v>311</v>
      </c>
      <c r="C41" s="91">
        <v>18173500</v>
      </c>
      <c r="D41" s="91">
        <v>549030</v>
      </c>
      <c r="E41" s="91">
        <v>-503145</v>
      </c>
      <c r="F41" s="91">
        <f t="shared" si="14"/>
        <v>18219385</v>
      </c>
      <c r="G41" s="91">
        <v>5133705.96</v>
      </c>
      <c r="H41" s="91">
        <v>3494331.28</v>
      </c>
      <c r="I41" s="91">
        <v>0</v>
      </c>
      <c r="J41" s="91">
        <f t="shared" si="15"/>
        <v>8628037.2400000002</v>
      </c>
      <c r="K41" s="91">
        <f t="shared" si="16"/>
        <v>9591347.7599999998</v>
      </c>
      <c r="L41" s="85">
        <f t="shared" si="17"/>
        <v>47.356358296396941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348193100</v>
      </c>
      <c r="D43" s="92">
        <f t="shared" ref="D43:K43" si="18">+D46+D47+D45</f>
        <v>10519370</v>
      </c>
      <c r="E43" s="92">
        <f t="shared" si="18"/>
        <v>-9646755</v>
      </c>
      <c r="F43" s="92">
        <f t="shared" si="18"/>
        <v>349065715</v>
      </c>
      <c r="G43" s="92">
        <f t="shared" si="18"/>
        <v>98131625.620000005</v>
      </c>
      <c r="H43" s="92">
        <f t="shared" si="18"/>
        <v>66968967.530000001</v>
      </c>
      <c r="I43" s="92">
        <f t="shared" si="18"/>
        <v>0</v>
      </c>
      <c r="J43" s="92">
        <f t="shared" si="18"/>
        <v>165100593.15000001</v>
      </c>
      <c r="K43" s="92">
        <f t="shared" si="18"/>
        <v>183965121.84999999</v>
      </c>
      <c r="L43" s="84">
        <f>+(J43/F43)*100</f>
        <v>47.297854259333377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184636500</v>
      </c>
      <c r="D45" s="91">
        <v>5578120</v>
      </c>
      <c r="E45" s="91">
        <v>-5118429</v>
      </c>
      <c r="F45" s="91">
        <f>+C45+D45+E45</f>
        <v>185096191</v>
      </c>
      <c r="G45" s="91">
        <v>52156315.780000001</v>
      </c>
      <c r="H45" s="91">
        <v>35519935.600000001</v>
      </c>
      <c r="I45" s="91">
        <v>0</v>
      </c>
      <c r="J45" s="91">
        <f>+G45+H45</f>
        <v>87676251.379999995</v>
      </c>
      <c r="K45" s="91">
        <f>+F45-J45-I45</f>
        <v>97419939.620000005</v>
      </c>
      <c r="L45" s="85">
        <f>+(J45/F45)*100</f>
        <v>47.367939289469227</v>
      </c>
    </row>
    <row r="46" spans="1:12" x14ac:dyDescent="0.2">
      <c r="A46" s="9" t="s">
        <v>44</v>
      </c>
      <c r="B46" s="16" t="s">
        <v>312</v>
      </c>
      <c r="C46" s="91">
        <v>54517500</v>
      </c>
      <c r="D46" s="91">
        <v>1647080</v>
      </c>
      <c r="E46" s="91">
        <v>-1509435</v>
      </c>
      <c r="F46" s="91">
        <f>+C46+D46+E46</f>
        <v>54655145</v>
      </c>
      <c r="G46" s="91">
        <v>15446833.140000001</v>
      </c>
      <c r="H46" s="91">
        <v>10483043.960000001</v>
      </c>
      <c r="I46" s="91">
        <v>0</v>
      </c>
      <c r="J46" s="91">
        <f>+G46+H46</f>
        <v>25929877.100000001</v>
      </c>
      <c r="K46" s="91">
        <f>+F46-J46-I46</f>
        <v>28725267.899999999</v>
      </c>
      <c r="L46" s="85">
        <f>+(J46/F46)*100</f>
        <v>47.442701140029911</v>
      </c>
    </row>
    <row r="47" spans="1:12" x14ac:dyDescent="0.2">
      <c r="A47" s="9" t="s">
        <v>45</v>
      </c>
      <c r="B47" s="16" t="s">
        <v>313</v>
      </c>
      <c r="C47" s="91">
        <v>109039100</v>
      </c>
      <c r="D47" s="91">
        <v>3294170</v>
      </c>
      <c r="E47" s="91">
        <v>-3018891</v>
      </c>
      <c r="F47" s="91">
        <f>+C47+D47+E47</f>
        <v>109314379</v>
      </c>
      <c r="G47" s="91">
        <v>30528476.699999999</v>
      </c>
      <c r="H47" s="91">
        <v>20965987.969999999</v>
      </c>
      <c r="I47" s="91">
        <v>0</v>
      </c>
      <c r="J47" s="91">
        <f>+G47+H47</f>
        <v>51494464.670000002</v>
      </c>
      <c r="K47" s="91">
        <f>+F47-J47-I47</f>
        <v>57819914.329999998</v>
      </c>
      <c r="L47" s="85">
        <f>+(J47/F47)*100</f>
        <v>47.106762295196319</v>
      </c>
    </row>
    <row r="48" spans="1:12" outlineLevel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outlineLevel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19">+D51</f>
        <v>4000000</v>
      </c>
      <c r="E49" s="92">
        <f t="shared" si="19"/>
        <v>0</v>
      </c>
      <c r="F49" s="92">
        <f t="shared" si="19"/>
        <v>4000000</v>
      </c>
      <c r="G49" s="92">
        <f t="shared" si="19"/>
        <v>0</v>
      </c>
      <c r="H49" s="92">
        <f t="shared" si="19"/>
        <v>492000</v>
      </c>
      <c r="I49" s="92">
        <f t="shared" si="19"/>
        <v>0</v>
      </c>
      <c r="J49" s="92">
        <f t="shared" si="19"/>
        <v>492000</v>
      </c>
      <c r="K49" s="92">
        <f t="shared" si="19"/>
        <v>3508000</v>
      </c>
      <c r="L49" s="84">
        <f>+(J49/F49)*100</f>
        <v>12.3</v>
      </c>
    </row>
    <row r="50" spans="1:12" ht="6.75" customHeight="1" outlineLevel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x14ac:dyDescent="0.2">
      <c r="A51" s="29" t="s">
        <v>221</v>
      </c>
      <c r="B51" s="30" t="s">
        <v>222</v>
      </c>
      <c r="C51" s="91">
        <v>0</v>
      </c>
      <c r="D51" s="91">
        <v>4000000</v>
      </c>
      <c r="E51" s="91">
        <v>0</v>
      </c>
      <c r="F51" s="91">
        <f>+C51+D51+E51</f>
        <v>4000000</v>
      </c>
      <c r="G51" s="91">
        <v>0</v>
      </c>
      <c r="H51" s="91">
        <v>492000</v>
      </c>
      <c r="I51" s="91">
        <v>0</v>
      </c>
      <c r="J51" s="91">
        <f>+G51+H51</f>
        <v>492000</v>
      </c>
      <c r="K51" s="91">
        <f>+F51-J51-I51</f>
        <v>3508000</v>
      </c>
      <c r="L51" s="85">
        <f>+(J51/F51)*100</f>
        <v>12.3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2244504040</v>
      </c>
      <c r="D53" s="90">
        <f t="shared" ref="D53:K53" si="20">+D55+D62+D70+D80+D89+D96+D100+D106+D117+D121</f>
        <v>25400000</v>
      </c>
      <c r="E53" s="90">
        <f t="shared" si="20"/>
        <v>-143247079</v>
      </c>
      <c r="F53" s="90">
        <f t="shared" si="20"/>
        <v>2126656961</v>
      </c>
      <c r="G53" s="90">
        <f t="shared" si="20"/>
        <v>434089128.40999997</v>
      </c>
      <c r="H53" s="90">
        <f t="shared" si="20"/>
        <v>350666479.63999999</v>
      </c>
      <c r="I53" s="90">
        <f>+I55+I62+I70+I80+I89+I96+I100+I106+I117+I121</f>
        <v>411460150.87</v>
      </c>
      <c r="J53" s="90">
        <f t="shared" si="20"/>
        <v>784755608.04999995</v>
      </c>
      <c r="K53" s="90">
        <f t="shared" si="20"/>
        <v>930441202.08000016</v>
      </c>
      <c r="L53" s="80">
        <f>+(J53/F53)*100</f>
        <v>36.900902328929952</v>
      </c>
    </row>
    <row r="54" spans="1:12" ht="8.25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outlineLevel="1" x14ac:dyDescent="0.2">
      <c r="A55" s="8" t="s">
        <v>48</v>
      </c>
      <c r="B55" s="18" t="s">
        <v>49</v>
      </c>
      <c r="C55" s="92">
        <f>+C57+C58+C59+C60</f>
        <v>611407333</v>
      </c>
      <c r="D55" s="92">
        <f t="shared" ref="D55:K55" si="21">+D57+D58+D59+D60</f>
        <v>-980000</v>
      </c>
      <c r="E55" s="92">
        <f t="shared" si="21"/>
        <v>-72231650</v>
      </c>
      <c r="F55" s="92">
        <f t="shared" si="21"/>
        <v>538195683</v>
      </c>
      <c r="G55" s="92">
        <f t="shared" si="21"/>
        <v>92305733.579999998</v>
      </c>
      <c r="H55" s="92">
        <f t="shared" si="21"/>
        <v>130015274.89</v>
      </c>
      <c r="I55" s="92">
        <f t="shared" si="21"/>
        <v>131296090.53</v>
      </c>
      <c r="J55" s="92">
        <f t="shared" si="21"/>
        <v>222321008.47</v>
      </c>
      <c r="K55" s="92">
        <f t="shared" si="21"/>
        <v>184578584</v>
      </c>
      <c r="L55" s="84">
        <f>+(J55/F55)*100</f>
        <v>41.30858263870541</v>
      </c>
    </row>
    <row r="56" spans="1:12" ht="8.25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x14ac:dyDescent="0.2">
      <c r="A57" s="9" t="s">
        <v>50</v>
      </c>
      <c r="B57" s="16" t="s">
        <v>51</v>
      </c>
      <c r="C57" s="91">
        <v>370456863</v>
      </c>
      <c r="D57" s="91">
        <v>0</v>
      </c>
      <c r="E57" s="91">
        <v>-4231650</v>
      </c>
      <c r="F57" s="91">
        <f t="shared" ref="F57:F60" si="22">+C57+D57+E57</f>
        <v>366225213</v>
      </c>
      <c r="G57" s="91">
        <v>60193637.079999998</v>
      </c>
      <c r="H57" s="91">
        <v>94791840.609999999</v>
      </c>
      <c r="I57" s="91">
        <v>26661151.710000001</v>
      </c>
      <c r="J57" s="91">
        <f t="shared" ref="J57:J60" si="23">+G57+H57</f>
        <v>154985477.69</v>
      </c>
      <c r="K57" s="91">
        <f t="shared" ref="K57:K60" si="24">+F57-J57-I57</f>
        <v>184578583.59999999</v>
      </c>
      <c r="L57" s="85">
        <f t="shared" ref="L57:L60" si="25">+(J57/F57)*100</f>
        <v>42.319718082872683</v>
      </c>
    </row>
    <row r="58" spans="1:12" x14ac:dyDescent="0.2">
      <c r="A58" s="9" t="s">
        <v>52</v>
      </c>
      <c r="B58" s="16" t="s">
        <v>53</v>
      </c>
      <c r="C58" s="91">
        <v>239970470</v>
      </c>
      <c r="D58" s="91">
        <v>0</v>
      </c>
      <c r="E58" s="91">
        <v>-68000000</v>
      </c>
      <c r="F58" s="91">
        <f t="shared" si="22"/>
        <v>171970470</v>
      </c>
      <c r="G58" s="91">
        <v>32112096.5</v>
      </c>
      <c r="H58" s="91">
        <v>35223434.280000001</v>
      </c>
      <c r="I58" s="91">
        <v>104634938.81999999</v>
      </c>
      <c r="J58" s="91">
        <f t="shared" si="23"/>
        <v>67335530.780000001</v>
      </c>
      <c r="K58" s="91">
        <f t="shared" si="24"/>
        <v>0.40000000596046448</v>
      </c>
      <c r="L58" s="85">
        <f t="shared" si="25"/>
        <v>39.155286823371476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2"/>
        <v>0</v>
      </c>
      <c r="G59" s="91">
        <v>0</v>
      </c>
      <c r="H59" s="91">
        <v>0</v>
      </c>
      <c r="I59" s="91">
        <v>0</v>
      </c>
      <c r="J59" s="91">
        <f t="shared" si="23"/>
        <v>0</v>
      </c>
      <c r="K59" s="91">
        <f t="shared" si="24"/>
        <v>0</v>
      </c>
      <c r="L59" s="85" t="e">
        <f t="shared" si="25"/>
        <v>#DIV/0!</v>
      </c>
    </row>
    <row r="60" spans="1:12" hidden="1" x14ac:dyDescent="0.2">
      <c r="A60" s="9" t="s">
        <v>56</v>
      </c>
      <c r="B60" s="16" t="s">
        <v>57</v>
      </c>
      <c r="C60" s="91">
        <v>980000</v>
      </c>
      <c r="D60" s="91">
        <v>-980000</v>
      </c>
      <c r="E60" s="91">
        <v>0</v>
      </c>
      <c r="F60" s="91">
        <f t="shared" si="22"/>
        <v>0</v>
      </c>
      <c r="G60" s="91">
        <v>0</v>
      </c>
      <c r="H60" s="91">
        <v>0</v>
      </c>
      <c r="I60" s="91">
        <v>0</v>
      </c>
      <c r="J60" s="91">
        <f t="shared" si="23"/>
        <v>0</v>
      </c>
      <c r="K60" s="91">
        <f t="shared" si="24"/>
        <v>0</v>
      </c>
      <c r="L60" s="85" t="e">
        <f t="shared" si="25"/>
        <v>#DIV/0!</v>
      </c>
    </row>
    <row r="61" spans="1:12" ht="8.25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outlineLevel="1" x14ac:dyDescent="0.2">
      <c r="A62" s="8" t="s">
        <v>58</v>
      </c>
      <c r="B62" s="18" t="s">
        <v>59</v>
      </c>
      <c r="C62" s="92">
        <f>+C64+C65+C66+C67+C68</f>
        <v>126272730</v>
      </c>
      <c r="D62" s="92">
        <f t="shared" ref="D62:K62" si="26">+D64+D65+D66+D67+D68</f>
        <v>0</v>
      </c>
      <c r="E62" s="92">
        <f t="shared" si="26"/>
        <v>-3349640</v>
      </c>
      <c r="F62" s="92">
        <f t="shared" si="26"/>
        <v>122923090</v>
      </c>
      <c r="G62" s="92">
        <f t="shared" si="26"/>
        <v>23919774.490000002</v>
      </c>
      <c r="H62" s="92">
        <f t="shared" si="26"/>
        <v>33153556.780000001</v>
      </c>
      <c r="I62" s="92">
        <f t="shared" si="26"/>
        <v>14700596.529999999</v>
      </c>
      <c r="J62" s="92">
        <f t="shared" si="26"/>
        <v>57073331.269999996</v>
      </c>
      <c r="K62" s="92">
        <f t="shared" si="26"/>
        <v>51149162.200000003</v>
      </c>
      <c r="L62" s="84">
        <f>+(J62/F62)*100</f>
        <v>46.430114366633632</v>
      </c>
    </row>
    <row r="63" spans="1:12" ht="8.25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x14ac:dyDescent="0.2">
      <c r="A64" s="9" t="s">
        <v>60</v>
      </c>
      <c r="B64" s="16" t="s">
        <v>61</v>
      </c>
      <c r="C64" s="91">
        <v>20000000</v>
      </c>
      <c r="D64" s="91">
        <v>0</v>
      </c>
      <c r="E64" s="91">
        <v>-265140</v>
      </c>
      <c r="F64" s="91">
        <f t="shared" ref="F64:F67" si="27">+C64+D64+E64</f>
        <v>19734860</v>
      </c>
      <c r="G64" s="91">
        <v>3671568</v>
      </c>
      <c r="H64" s="91">
        <v>3776807</v>
      </c>
      <c r="I64" s="91">
        <v>0</v>
      </c>
      <c r="J64" s="91">
        <f t="shared" ref="J64:J67" si="28">+G64+H64</f>
        <v>7448375</v>
      </c>
      <c r="K64" s="91">
        <f t="shared" ref="K64:K67" si="29">+F64-J64-I64</f>
        <v>12286485</v>
      </c>
      <c r="L64" s="85">
        <f t="shared" ref="L64:L67" si="30">+(J64/F64)*100</f>
        <v>37.742223659048001</v>
      </c>
    </row>
    <row r="65" spans="1:12" x14ac:dyDescent="0.2">
      <c r="A65" s="9" t="s">
        <v>62</v>
      </c>
      <c r="B65" s="20" t="s">
        <v>63</v>
      </c>
      <c r="C65" s="91">
        <v>40000000</v>
      </c>
      <c r="D65" s="91">
        <v>0</v>
      </c>
      <c r="E65" s="91">
        <v>-540500</v>
      </c>
      <c r="F65" s="91">
        <f t="shared" si="27"/>
        <v>39459500</v>
      </c>
      <c r="G65" s="91">
        <v>5900065</v>
      </c>
      <c r="H65" s="91">
        <v>12809610</v>
      </c>
      <c r="I65" s="91">
        <v>0</v>
      </c>
      <c r="J65" s="91">
        <f t="shared" si="28"/>
        <v>18709675</v>
      </c>
      <c r="K65" s="91">
        <f t="shared" si="29"/>
        <v>20749825</v>
      </c>
      <c r="L65" s="85">
        <f t="shared" si="30"/>
        <v>47.414881080601631</v>
      </c>
    </row>
    <row r="66" spans="1:12" x14ac:dyDescent="0.2">
      <c r="A66" s="9" t="s">
        <v>64</v>
      </c>
      <c r="B66" s="16" t="s">
        <v>65</v>
      </c>
      <c r="C66" s="91">
        <v>3100000</v>
      </c>
      <c r="D66" s="91">
        <v>0</v>
      </c>
      <c r="E66" s="91">
        <v>0</v>
      </c>
      <c r="F66" s="91">
        <f t="shared" si="27"/>
        <v>3100000</v>
      </c>
      <c r="G66" s="91">
        <v>249700</v>
      </c>
      <c r="H66" s="91">
        <v>274280</v>
      </c>
      <c r="I66" s="91">
        <v>876020</v>
      </c>
      <c r="J66" s="91">
        <f t="shared" si="28"/>
        <v>523980</v>
      </c>
      <c r="K66" s="91">
        <f t="shared" si="29"/>
        <v>1700000</v>
      </c>
      <c r="L66" s="85">
        <f t="shared" si="30"/>
        <v>16.90258064516129</v>
      </c>
    </row>
    <row r="67" spans="1:12" x14ac:dyDescent="0.2">
      <c r="A67" s="9" t="s">
        <v>66</v>
      </c>
      <c r="B67" s="16" t="s">
        <v>314</v>
      </c>
      <c r="C67" s="91">
        <v>62872730</v>
      </c>
      <c r="D67" s="91">
        <v>0</v>
      </c>
      <c r="E67" s="91">
        <v>-2544000</v>
      </c>
      <c r="F67" s="91">
        <f t="shared" si="27"/>
        <v>60328730</v>
      </c>
      <c r="G67" s="91">
        <v>14071241.49</v>
      </c>
      <c r="H67" s="91">
        <v>16265659.779999999</v>
      </c>
      <c r="I67" s="91">
        <v>13703976.529999999</v>
      </c>
      <c r="J67" s="91">
        <f t="shared" si="28"/>
        <v>30336901.27</v>
      </c>
      <c r="K67" s="91">
        <f t="shared" si="29"/>
        <v>16287852.200000001</v>
      </c>
      <c r="L67" s="85">
        <f t="shared" si="30"/>
        <v>50.285993539065053</v>
      </c>
    </row>
    <row r="68" spans="1:12" x14ac:dyDescent="0.2">
      <c r="A68" s="9" t="s">
        <v>67</v>
      </c>
      <c r="B68" s="16" t="s">
        <v>68</v>
      </c>
      <c r="C68" s="91">
        <v>300000</v>
      </c>
      <c r="D68" s="91">
        <v>0</v>
      </c>
      <c r="E68" s="91">
        <v>0</v>
      </c>
      <c r="F68" s="91">
        <f>+C68+D68+E68</f>
        <v>300000</v>
      </c>
      <c r="G68" s="91">
        <v>27200</v>
      </c>
      <c r="H68" s="91">
        <v>27200</v>
      </c>
      <c r="I68" s="91">
        <v>120600</v>
      </c>
      <c r="J68" s="91">
        <f>+G68+H68</f>
        <v>54400</v>
      </c>
      <c r="K68" s="91">
        <f>+F68-J68-I68</f>
        <v>125000</v>
      </c>
      <c r="L68" s="85">
        <f>+(J68/F68)*100</f>
        <v>18.133333333333333</v>
      </c>
    </row>
    <row r="69" spans="1:12" ht="8.25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outlineLevel="1" x14ac:dyDescent="0.2">
      <c r="A70" s="8" t="s">
        <v>69</v>
      </c>
      <c r="B70" s="18" t="s">
        <v>70</v>
      </c>
      <c r="C70" s="92">
        <f>+C72+C73+C74+C75+C76+C77+C78</f>
        <v>75230200</v>
      </c>
      <c r="D70" s="92">
        <f t="shared" ref="D70:K70" si="31">+D72+D73+D74+D75+D76+D77+D78</f>
        <v>0</v>
      </c>
      <c r="E70" s="92">
        <f t="shared" si="31"/>
        <v>850000</v>
      </c>
      <c r="F70" s="92">
        <f t="shared" si="31"/>
        <v>76080200</v>
      </c>
      <c r="G70" s="92">
        <f t="shared" si="31"/>
        <v>7775334.6500000004</v>
      </c>
      <c r="H70" s="92">
        <f t="shared" si="31"/>
        <v>1637620.45</v>
      </c>
      <c r="I70" s="92">
        <f t="shared" si="31"/>
        <v>44175190</v>
      </c>
      <c r="J70" s="92">
        <f t="shared" si="31"/>
        <v>9412955.0999999996</v>
      </c>
      <c r="K70" s="92">
        <f t="shared" si="31"/>
        <v>22492054.900000002</v>
      </c>
      <c r="L70" s="84">
        <f>+(J70/F70)*100</f>
        <v>12.372411087247404</v>
      </c>
    </row>
    <row r="71" spans="1:12" ht="8.25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x14ac:dyDescent="0.2">
      <c r="A72" s="9" t="s">
        <v>71</v>
      </c>
      <c r="B72" s="16" t="s">
        <v>315</v>
      </c>
      <c r="C72" s="91">
        <v>2000000</v>
      </c>
      <c r="D72" s="91">
        <v>2000000</v>
      </c>
      <c r="E72" s="91">
        <v>0</v>
      </c>
      <c r="F72" s="91">
        <f t="shared" ref="F72:F77" si="32">+C72+D72+E72</f>
        <v>4000000</v>
      </c>
      <c r="G72" s="91">
        <v>64650</v>
      </c>
      <c r="H72" s="91">
        <v>289860</v>
      </c>
      <c r="I72" s="91">
        <v>3645490</v>
      </c>
      <c r="J72" s="91">
        <f t="shared" ref="J72:J77" si="33">+G72+H72</f>
        <v>354510</v>
      </c>
      <c r="K72" s="91">
        <f t="shared" ref="K72:K77" si="34">+F72-J72-I72</f>
        <v>0</v>
      </c>
      <c r="L72" s="85">
        <f t="shared" ref="L72:L77" si="35">+(J72/F72)*100</f>
        <v>8.8627500000000001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32"/>
        <v>0</v>
      </c>
      <c r="G73" s="91">
        <v>0</v>
      </c>
      <c r="H73" s="91">
        <v>0</v>
      </c>
      <c r="I73" s="91">
        <v>0</v>
      </c>
      <c r="J73" s="91">
        <f t="shared" si="33"/>
        <v>0</v>
      </c>
      <c r="K73" s="91">
        <f t="shared" si="34"/>
        <v>0</v>
      </c>
      <c r="L73" s="85" t="e">
        <f t="shared" si="35"/>
        <v>#DIV/0!</v>
      </c>
    </row>
    <row r="74" spans="1:12" x14ac:dyDescent="0.2">
      <c r="A74" s="9" t="s">
        <v>73</v>
      </c>
      <c r="B74" s="16" t="s">
        <v>317</v>
      </c>
      <c r="C74" s="91">
        <v>32630000</v>
      </c>
      <c r="D74" s="91">
        <v>-2000000</v>
      </c>
      <c r="E74" s="91">
        <v>350000</v>
      </c>
      <c r="F74" s="91">
        <f t="shared" si="32"/>
        <v>30980000</v>
      </c>
      <c r="G74" s="91">
        <v>3303486.76</v>
      </c>
      <c r="H74" s="91">
        <v>243807.48</v>
      </c>
      <c r="I74" s="91">
        <v>10529500</v>
      </c>
      <c r="J74" s="91">
        <f t="shared" si="33"/>
        <v>3547294.2399999998</v>
      </c>
      <c r="K74" s="91">
        <f t="shared" si="34"/>
        <v>16903205.760000002</v>
      </c>
      <c r="L74" s="85">
        <f t="shared" si="35"/>
        <v>11.450271917366042</v>
      </c>
    </row>
    <row r="75" spans="1:12" x14ac:dyDescent="0.2">
      <c r="A75" s="9" t="s">
        <v>74</v>
      </c>
      <c r="B75" s="16" t="s">
        <v>318</v>
      </c>
      <c r="C75" s="91">
        <v>3050000</v>
      </c>
      <c r="D75" s="91">
        <v>0</v>
      </c>
      <c r="E75" s="91">
        <v>500000</v>
      </c>
      <c r="F75" s="91">
        <f t="shared" si="32"/>
        <v>3550000</v>
      </c>
      <c r="G75" s="91">
        <v>87000</v>
      </c>
      <c r="H75" s="91">
        <v>69701.5</v>
      </c>
      <c r="I75" s="91">
        <v>0</v>
      </c>
      <c r="J75" s="91">
        <f t="shared" si="33"/>
        <v>156701.5</v>
      </c>
      <c r="K75" s="91">
        <f t="shared" si="34"/>
        <v>3393298.5</v>
      </c>
      <c r="L75" s="85">
        <f t="shared" si="35"/>
        <v>4.4141267605633807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32"/>
        <v>0</v>
      </c>
      <c r="G76" s="91">
        <v>0</v>
      </c>
      <c r="H76" s="91">
        <v>0</v>
      </c>
      <c r="I76" s="91">
        <v>0</v>
      </c>
      <c r="J76" s="91">
        <f t="shared" si="33"/>
        <v>0</v>
      </c>
      <c r="K76" s="91">
        <f t="shared" si="34"/>
        <v>0</v>
      </c>
      <c r="L76" s="85" t="e">
        <f t="shared" si="35"/>
        <v>#DIV/0!</v>
      </c>
    </row>
    <row r="77" spans="1:12" x14ac:dyDescent="0.2">
      <c r="A77" s="9" t="s">
        <v>77</v>
      </c>
      <c r="B77" s="16" t="s">
        <v>319</v>
      </c>
      <c r="C77" s="91">
        <v>6550000</v>
      </c>
      <c r="D77" s="91">
        <v>0</v>
      </c>
      <c r="E77" s="91">
        <v>0</v>
      </c>
      <c r="F77" s="91">
        <f t="shared" si="32"/>
        <v>6550000</v>
      </c>
      <c r="G77" s="91">
        <v>3320197.89</v>
      </c>
      <c r="H77" s="91">
        <v>1034251.47</v>
      </c>
      <c r="I77" s="91">
        <v>0</v>
      </c>
      <c r="J77" s="91">
        <f t="shared" si="33"/>
        <v>4354449.3600000003</v>
      </c>
      <c r="K77" s="91">
        <f t="shared" si="34"/>
        <v>2195550.6399999997</v>
      </c>
      <c r="L77" s="85">
        <f t="shared" si="35"/>
        <v>66.480142900763354</v>
      </c>
    </row>
    <row r="78" spans="1:12" x14ac:dyDescent="0.2">
      <c r="A78" s="9" t="s">
        <v>239</v>
      </c>
      <c r="B78" s="16" t="s">
        <v>320</v>
      </c>
      <c r="C78" s="91">
        <v>31000200</v>
      </c>
      <c r="D78" s="91">
        <v>0</v>
      </c>
      <c r="E78" s="91">
        <v>0</v>
      </c>
      <c r="F78" s="91">
        <f>+C78+D78+E78</f>
        <v>31000200</v>
      </c>
      <c r="G78" s="91">
        <v>1000000</v>
      </c>
      <c r="H78" s="91">
        <v>0</v>
      </c>
      <c r="I78" s="91">
        <v>30000200</v>
      </c>
      <c r="J78" s="91">
        <f>+G78+H78</f>
        <v>1000000</v>
      </c>
      <c r="K78" s="91">
        <f>+F78-J78-I78</f>
        <v>0</v>
      </c>
      <c r="L78" s="85">
        <f>+(J78/F78)*100</f>
        <v>3.2257856400926448</v>
      </c>
    </row>
    <row r="79" spans="1:12" ht="8.25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outlineLevel="1" x14ac:dyDescent="0.2">
      <c r="A80" s="8" t="s">
        <v>78</v>
      </c>
      <c r="B80" s="18" t="s">
        <v>79</v>
      </c>
      <c r="C80" s="92">
        <f>SUM(C82:C87)</f>
        <v>365353391</v>
      </c>
      <c r="D80" s="92">
        <f>SUM(D82:D87)</f>
        <v>-11126350</v>
      </c>
      <c r="E80" s="92">
        <f t="shared" ref="E80:K80" si="36">+E83+E84+E85+E86+E87+E82</f>
        <v>71988880</v>
      </c>
      <c r="F80" s="92">
        <f t="shared" si="36"/>
        <v>426215921</v>
      </c>
      <c r="G80" s="92">
        <f t="shared" si="36"/>
        <v>62252361.530000001</v>
      </c>
      <c r="H80" s="92">
        <f t="shared" si="36"/>
        <v>80401781.270000011</v>
      </c>
      <c r="I80" s="92">
        <f t="shared" si="36"/>
        <v>142632087.11000001</v>
      </c>
      <c r="J80" s="92">
        <f t="shared" si="36"/>
        <v>142654142.80000001</v>
      </c>
      <c r="K80" s="92">
        <f t="shared" si="36"/>
        <v>140929691.09</v>
      </c>
      <c r="L80" s="84">
        <f>+(J80/F80)*100</f>
        <v>33.469923522636314</v>
      </c>
    </row>
    <row r="81" spans="1:12" ht="8.25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x14ac:dyDescent="0.2">
      <c r="A82" s="12" t="s">
        <v>353</v>
      </c>
      <c r="B82" s="16" t="s">
        <v>354</v>
      </c>
      <c r="C82" s="91">
        <v>3000000</v>
      </c>
      <c r="D82" s="91">
        <v>0</v>
      </c>
      <c r="E82" s="91">
        <v>0</v>
      </c>
      <c r="F82" s="91">
        <f>+C82+D82+E82</f>
        <v>3000000</v>
      </c>
      <c r="G82" s="91">
        <v>0</v>
      </c>
      <c r="H82" s="91">
        <v>0</v>
      </c>
      <c r="I82" s="91">
        <v>3000000</v>
      </c>
      <c r="J82" s="91">
        <f>+G82+H82</f>
        <v>0</v>
      </c>
      <c r="K82" s="91">
        <f>+F82-J82-I82</f>
        <v>0</v>
      </c>
      <c r="L82" s="85">
        <f>+(J82/F82)*100</f>
        <v>0</v>
      </c>
    </row>
    <row r="83" spans="1:12" hidden="1" x14ac:dyDescent="0.2">
      <c r="A83" s="12" t="s">
        <v>80</v>
      </c>
      <c r="B83" s="16" t="s">
        <v>81</v>
      </c>
      <c r="C83" s="91">
        <v>6000000</v>
      </c>
      <c r="D83" s="91">
        <v>0</v>
      </c>
      <c r="E83" s="91">
        <v>-6000000</v>
      </c>
      <c r="F83" s="91">
        <f t="shared" ref="F83:F85" si="37">+C83+D83+E83</f>
        <v>0</v>
      </c>
      <c r="G83" s="91">
        <v>0</v>
      </c>
      <c r="H83" s="91">
        <v>0</v>
      </c>
      <c r="I83" s="91">
        <v>0</v>
      </c>
      <c r="J83" s="91">
        <f t="shared" ref="J83:J85" si="38">+G83+H83</f>
        <v>0</v>
      </c>
      <c r="K83" s="91">
        <f t="shared" ref="K83:K85" si="39">+F83-J83-I83</f>
        <v>0</v>
      </c>
      <c r="L83" s="85" t="e">
        <f t="shared" ref="L83:L85" si="40">+(J83/F83)*100</f>
        <v>#DIV/0!</v>
      </c>
    </row>
    <row r="84" spans="1:12" x14ac:dyDescent="0.2">
      <c r="A84" s="12" t="s">
        <v>82</v>
      </c>
      <c r="B84" s="16" t="s">
        <v>83</v>
      </c>
      <c r="C84" s="91">
        <v>17700000</v>
      </c>
      <c r="D84" s="91">
        <v>0</v>
      </c>
      <c r="E84" s="91">
        <v>3600000</v>
      </c>
      <c r="F84" s="91">
        <f>+C84+D84+E84</f>
        <v>21300000</v>
      </c>
      <c r="G84" s="91">
        <v>3600000</v>
      </c>
      <c r="H84" s="91">
        <v>1790000</v>
      </c>
      <c r="I84" s="91">
        <v>4500000</v>
      </c>
      <c r="J84" s="91">
        <f>+G84+H84</f>
        <v>5390000</v>
      </c>
      <c r="K84" s="91">
        <f>+F84-J84-I84</f>
        <v>11410000</v>
      </c>
      <c r="L84" s="85">
        <f>+(J84/F84)*100</f>
        <v>25.305164319248824</v>
      </c>
    </row>
    <row r="85" spans="1:12" x14ac:dyDescent="0.2">
      <c r="A85" s="12" t="s">
        <v>84</v>
      </c>
      <c r="B85" s="16" t="s">
        <v>85</v>
      </c>
      <c r="C85" s="91">
        <v>0</v>
      </c>
      <c r="D85" s="91">
        <v>1700000</v>
      </c>
      <c r="E85" s="91">
        <v>0</v>
      </c>
      <c r="F85" s="91">
        <f t="shared" si="37"/>
        <v>1700000</v>
      </c>
      <c r="G85" s="91">
        <v>0</v>
      </c>
      <c r="H85" s="91">
        <v>0</v>
      </c>
      <c r="I85" s="91">
        <v>0</v>
      </c>
      <c r="J85" s="91">
        <f t="shared" si="38"/>
        <v>0</v>
      </c>
      <c r="K85" s="91">
        <f t="shared" si="39"/>
        <v>1700000</v>
      </c>
      <c r="L85" s="85">
        <f t="shared" si="40"/>
        <v>0</v>
      </c>
    </row>
    <row r="86" spans="1:12" x14ac:dyDescent="0.2">
      <c r="A86" s="12" t="s">
        <v>86</v>
      </c>
      <c r="B86" s="16" t="s">
        <v>87</v>
      </c>
      <c r="C86" s="91">
        <v>119753940</v>
      </c>
      <c r="D86" s="91">
        <v>-15776350</v>
      </c>
      <c r="E86" s="91">
        <v>16340110</v>
      </c>
      <c r="F86" s="91">
        <f>+C86+D86+E86</f>
        <v>120317700</v>
      </c>
      <c r="G86" s="91">
        <v>20581571.800000001</v>
      </c>
      <c r="H86" s="91">
        <v>25741864.25</v>
      </c>
      <c r="I86" s="91">
        <v>49276148.850000001</v>
      </c>
      <c r="J86" s="91">
        <f>+G86+H86</f>
        <v>46323436.049999997</v>
      </c>
      <c r="K86" s="91">
        <f>+F86-J86-I86</f>
        <v>24718115.100000001</v>
      </c>
      <c r="L86" s="85">
        <f>+(J86/F86)*100</f>
        <v>38.500932157114036</v>
      </c>
    </row>
    <row r="87" spans="1:12" x14ac:dyDescent="0.2">
      <c r="A87" s="12" t="s">
        <v>88</v>
      </c>
      <c r="B87" s="16" t="s">
        <v>89</v>
      </c>
      <c r="C87" s="91">
        <v>218899451</v>
      </c>
      <c r="D87" s="91">
        <v>2950000</v>
      </c>
      <c r="E87" s="91">
        <v>58048770</v>
      </c>
      <c r="F87" s="91">
        <f>+C87+D87+E87</f>
        <v>279898221</v>
      </c>
      <c r="G87" s="91">
        <v>38070789.729999997</v>
      </c>
      <c r="H87" s="91">
        <v>52869917.020000003</v>
      </c>
      <c r="I87" s="91">
        <v>85855938.260000005</v>
      </c>
      <c r="J87" s="91">
        <f>+G87+H87</f>
        <v>90940706.75</v>
      </c>
      <c r="K87" s="91">
        <f>+F87-J87-I87</f>
        <v>103101575.98999999</v>
      </c>
      <c r="L87" s="85">
        <f>+(J87/F87)*100</f>
        <v>32.490634068731723</v>
      </c>
    </row>
    <row r="88" spans="1:12" ht="8.25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outlineLevel="1" x14ac:dyDescent="0.2">
      <c r="A89" s="8" t="s">
        <v>90</v>
      </c>
      <c r="B89" s="18" t="s">
        <v>91</v>
      </c>
      <c r="C89" s="92">
        <f>+C91+C92+C93+C94</f>
        <v>812376939</v>
      </c>
      <c r="D89" s="92">
        <f t="shared" ref="D89:K89" si="41">+D91+D92+D93+D94</f>
        <v>20000000</v>
      </c>
      <c r="E89" s="92">
        <f t="shared" si="41"/>
        <v>-102474299</v>
      </c>
      <c r="F89" s="92">
        <f t="shared" si="41"/>
        <v>729902640</v>
      </c>
      <c r="G89" s="92">
        <f t="shared" si="41"/>
        <v>178370183.36999997</v>
      </c>
      <c r="H89" s="92">
        <f t="shared" si="41"/>
        <v>83517998.219999999</v>
      </c>
      <c r="I89" s="92">
        <f t="shared" si="41"/>
        <v>1315371.42</v>
      </c>
      <c r="J89" s="92">
        <f t="shared" si="41"/>
        <v>261888181.59</v>
      </c>
      <c r="K89" s="92">
        <f t="shared" si="41"/>
        <v>466699086.99000001</v>
      </c>
      <c r="L89" s="84">
        <f>+(J89/F89)*100</f>
        <v>35.879878662995388</v>
      </c>
    </row>
    <row r="90" spans="1:12" ht="8.25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x14ac:dyDescent="0.2">
      <c r="A91" s="9" t="s">
        <v>92</v>
      </c>
      <c r="B91" s="16" t="s">
        <v>321</v>
      </c>
      <c r="C91" s="91">
        <v>9430000</v>
      </c>
      <c r="D91" s="91">
        <v>0</v>
      </c>
      <c r="E91" s="91">
        <v>350000</v>
      </c>
      <c r="F91" s="91">
        <f>+C91+D91+E91</f>
        <v>9780000</v>
      </c>
      <c r="G91" s="91">
        <v>1534459</v>
      </c>
      <c r="H91" s="91">
        <f>1886740+1890</f>
        <v>1888630</v>
      </c>
      <c r="I91" s="91">
        <v>21920</v>
      </c>
      <c r="J91" s="91">
        <f>+G91+H91</f>
        <v>3423089</v>
      </c>
      <c r="K91" s="91">
        <f>+F91-J91-I91</f>
        <v>6334991</v>
      </c>
      <c r="L91" s="85">
        <f>+(J91/F91)*100</f>
        <v>35.000910020449901</v>
      </c>
    </row>
    <row r="92" spans="1:12" x14ac:dyDescent="0.2">
      <c r="A92" s="9" t="s">
        <v>93</v>
      </c>
      <c r="B92" s="16" t="s">
        <v>322</v>
      </c>
      <c r="C92" s="91">
        <v>775818939</v>
      </c>
      <c r="D92" s="91">
        <v>20000000</v>
      </c>
      <c r="E92" s="91">
        <v>-106504659</v>
      </c>
      <c r="F92" s="91">
        <f>+C92+D92+E92</f>
        <v>689314280</v>
      </c>
      <c r="G92" s="91">
        <v>173474108.41</v>
      </c>
      <c r="H92" s="91">
        <f>78652082.68-25749.59</f>
        <v>78626333.090000004</v>
      </c>
      <c r="I92" s="91">
        <v>114500</v>
      </c>
      <c r="J92" s="91">
        <f>+G92+H92</f>
        <v>252100441.5</v>
      </c>
      <c r="K92" s="91">
        <f>+F92-J92-I92</f>
        <v>437099338.5</v>
      </c>
      <c r="L92" s="85">
        <f>+(J92/F92)*100</f>
        <v>36.572641654834136</v>
      </c>
    </row>
    <row r="93" spans="1:12" x14ac:dyDescent="0.2">
      <c r="A93" s="9" t="s">
        <v>94</v>
      </c>
      <c r="B93" s="16" t="s">
        <v>95</v>
      </c>
      <c r="C93" s="91">
        <v>9902000</v>
      </c>
      <c r="D93" s="91">
        <v>0</v>
      </c>
      <c r="E93" s="91">
        <v>231020</v>
      </c>
      <c r="F93" s="91">
        <f>+C93+D93+E93</f>
        <v>10133020</v>
      </c>
      <c r="G93" s="91">
        <v>870739.39</v>
      </c>
      <c r="H93" s="91">
        <v>1875179.44</v>
      </c>
      <c r="I93" s="91">
        <v>1178951.42</v>
      </c>
      <c r="J93" s="91">
        <f>+G93+H93</f>
        <v>2745918.83</v>
      </c>
      <c r="K93" s="91">
        <f>+F93-J93-I93</f>
        <v>6208149.75</v>
      </c>
      <c r="L93" s="85">
        <f>+(J93/F93)*100</f>
        <v>27.098721111771219</v>
      </c>
    </row>
    <row r="94" spans="1:12" x14ac:dyDescent="0.2">
      <c r="A94" s="9" t="s">
        <v>96</v>
      </c>
      <c r="B94" s="16" t="s">
        <v>323</v>
      </c>
      <c r="C94" s="91">
        <v>17226000</v>
      </c>
      <c r="D94" s="91">
        <v>0</v>
      </c>
      <c r="E94" s="91">
        <v>3449340</v>
      </c>
      <c r="F94" s="91">
        <f>+C94+D94+E94</f>
        <v>20675340</v>
      </c>
      <c r="G94" s="91">
        <v>2490876.5699999998</v>
      </c>
      <c r="H94" s="91">
        <v>1127855.69</v>
      </c>
      <c r="I94" s="91">
        <v>0</v>
      </c>
      <c r="J94" s="91">
        <f>+G94+H94</f>
        <v>3618732.26</v>
      </c>
      <c r="K94" s="91">
        <f>+F94-J94-I94</f>
        <v>17056607.740000002</v>
      </c>
      <c r="L94" s="85">
        <f>+(J94/F94)*100</f>
        <v>17.502649339744835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64560000</v>
      </c>
      <c r="D96" s="92">
        <f t="shared" ref="D96:K96" si="42">+D98</f>
        <v>0</v>
      </c>
      <c r="E96" s="92">
        <f t="shared" si="42"/>
        <v>200000</v>
      </c>
      <c r="F96" s="92">
        <f t="shared" si="42"/>
        <v>64760000</v>
      </c>
      <c r="G96" s="92">
        <f t="shared" si="42"/>
        <v>53638866.460000001</v>
      </c>
      <c r="H96" s="92">
        <f t="shared" si="42"/>
        <v>5332155.09</v>
      </c>
      <c r="I96" s="92">
        <f t="shared" si="42"/>
        <v>0</v>
      </c>
      <c r="J96" s="92">
        <f t="shared" si="42"/>
        <v>58971021.549999997</v>
      </c>
      <c r="K96" s="92">
        <f t="shared" si="42"/>
        <v>5788978.450000003</v>
      </c>
      <c r="L96" s="84">
        <f>+(J96/F96)*100</f>
        <v>91.060873301420628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64560000</v>
      </c>
      <c r="D98" s="91">
        <v>0</v>
      </c>
      <c r="E98" s="91">
        <v>200000</v>
      </c>
      <c r="F98" s="91">
        <f>+C98+D98+E98</f>
        <v>64760000</v>
      </c>
      <c r="G98" s="91">
        <v>53638866.460000001</v>
      </c>
      <c r="H98" s="91">
        <v>5332155.09</v>
      </c>
      <c r="I98" s="91">
        <v>0</v>
      </c>
      <c r="J98" s="91">
        <f>+G98+H98</f>
        <v>58971021.549999997</v>
      </c>
      <c r="K98" s="91">
        <f>+F98-J98-I98</f>
        <v>5788978.450000003</v>
      </c>
      <c r="L98" s="85">
        <f>+(J98/F98)*100</f>
        <v>91.060873301420628</v>
      </c>
    </row>
    <row r="99" spans="1:12" ht="8.25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outlineLevel="1" x14ac:dyDescent="0.2">
      <c r="A100" s="8" t="s">
        <v>101</v>
      </c>
      <c r="B100" s="18" t="s">
        <v>102</v>
      </c>
      <c r="C100" s="92">
        <f>+C102+C103+C104</f>
        <v>146213617</v>
      </c>
      <c r="D100" s="92">
        <f t="shared" ref="D100:K100" si="43">+D102+D103+D104</f>
        <v>0</v>
      </c>
      <c r="E100" s="92">
        <f t="shared" si="43"/>
        <v>-42110370</v>
      </c>
      <c r="F100" s="92">
        <f t="shared" si="43"/>
        <v>104103247</v>
      </c>
      <c r="G100" s="92">
        <f t="shared" si="43"/>
        <v>11477058.140000001</v>
      </c>
      <c r="H100" s="92">
        <f t="shared" si="43"/>
        <v>9780892</v>
      </c>
      <c r="I100" s="92">
        <f t="shared" si="43"/>
        <v>48083110</v>
      </c>
      <c r="J100" s="92">
        <f t="shared" si="43"/>
        <v>21257950.140000001</v>
      </c>
      <c r="K100" s="92">
        <f t="shared" si="43"/>
        <v>34762186.859999999</v>
      </c>
      <c r="L100" s="84">
        <f>+(J100/F100)*100</f>
        <v>20.420064457739727</v>
      </c>
    </row>
    <row r="101" spans="1:12" ht="8.25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x14ac:dyDescent="0.2">
      <c r="A102" s="9" t="s">
        <v>103</v>
      </c>
      <c r="B102" s="16" t="s">
        <v>104</v>
      </c>
      <c r="C102" s="91">
        <v>145843617</v>
      </c>
      <c r="D102" s="91">
        <v>0</v>
      </c>
      <c r="E102" s="91">
        <v>-42110370</v>
      </c>
      <c r="F102" s="91">
        <f>+C102+D102+E102</f>
        <v>103733247</v>
      </c>
      <c r="G102" s="91">
        <v>11477058.140000001</v>
      </c>
      <c r="H102" s="91">
        <v>9780892</v>
      </c>
      <c r="I102" s="91">
        <v>48083110</v>
      </c>
      <c r="J102" s="91">
        <f>+G102+H102</f>
        <v>21257950.140000001</v>
      </c>
      <c r="K102" s="91">
        <f>+F102-J102-I102</f>
        <v>34392186.859999999</v>
      </c>
      <c r="L102" s="85">
        <f>+(J102/F102)*100</f>
        <v>20.492899581172853</v>
      </c>
    </row>
    <row r="103" spans="1:12" x14ac:dyDescent="0.2">
      <c r="A103" s="9" t="s">
        <v>105</v>
      </c>
      <c r="B103" s="16" t="s">
        <v>106</v>
      </c>
      <c r="C103" s="91">
        <v>70000</v>
      </c>
      <c r="D103" s="91">
        <v>0</v>
      </c>
      <c r="E103" s="91">
        <v>0</v>
      </c>
      <c r="F103" s="91">
        <f>+C103+D103+E103</f>
        <v>70000</v>
      </c>
      <c r="G103" s="91">
        <v>0</v>
      </c>
      <c r="H103" s="91">
        <v>0</v>
      </c>
      <c r="I103" s="91">
        <v>0</v>
      </c>
      <c r="J103" s="91">
        <f>+G103+H103</f>
        <v>0</v>
      </c>
      <c r="K103" s="91">
        <f>+F103-J103-I103</f>
        <v>70000</v>
      </c>
      <c r="L103" s="85">
        <f>+(J103/F103)*100</f>
        <v>0</v>
      </c>
    </row>
    <row r="104" spans="1:12" x14ac:dyDescent="0.2">
      <c r="A104" s="9" t="s">
        <v>107</v>
      </c>
      <c r="B104" s="16" t="s">
        <v>108</v>
      </c>
      <c r="C104" s="91">
        <v>300000</v>
      </c>
      <c r="D104" s="91">
        <v>0</v>
      </c>
      <c r="E104" s="91">
        <v>0</v>
      </c>
      <c r="F104" s="91">
        <f>+C104+D104+E104</f>
        <v>300000</v>
      </c>
      <c r="G104" s="91">
        <v>0</v>
      </c>
      <c r="H104" s="91">
        <v>0</v>
      </c>
      <c r="I104" s="91">
        <v>0</v>
      </c>
      <c r="J104" s="91">
        <f>+G104+H104</f>
        <v>0</v>
      </c>
      <c r="K104" s="91">
        <f>+F104-J104-I104</f>
        <v>300000</v>
      </c>
      <c r="L104" s="85">
        <f>+(J104/F104)*100</f>
        <v>0</v>
      </c>
    </row>
    <row r="105" spans="1:12" ht="8.25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outlineLevel="1" x14ac:dyDescent="0.2">
      <c r="A106" s="8" t="s">
        <v>109</v>
      </c>
      <c r="B106" s="18" t="s">
        <v>110</v>
      </c>
      <c r="C106" s="92">
        <f>+C108+C109+C111+C112+C113+C114+C115+C110</f>
        <v>39044110</v>
      </c>
      <c r="D106" s="92">
        <f t="shared" ref="D106:K106" si="44">+D108+D109+D111+D112+D113+D114+D115+D110</f>
        <v>17506350</v>
      </c>
      <c r="E106" s="92">
        <f t="shared" si="44"/>
        <v>3880000</v>
      </c>
      <c r="F106" s="92">
        <f t="shared" si="44"/>
        <v>60430460</v>
      </c>
      <c r="G106" s="92">
        <f t="shared" si="44"/>
        <v>4149816.1899999995</v>
      </c>
      <c r="H106" s="92">
        <f t="shared" si="44"/>
        <v>6608500.9399999995</v>
      </c>
      <c r="I106" s="92">
        <f t="shared" si="44"/>
        <v>29257705.279999994</v>
      </c>
      <c r="J106" s="92">
        <f t="shared" si="44"/>
        <v>10758317.130000001</v>
      </c>
      <c r="K106" s="92">
        <f t="shared" si="44"/>
        <v>20414437.59</v>
      </c>
      <c r="L106" s="84">
        <f>+(J106/F106)*100</f>
        <v>17.802805290576973</v>
      </c>
    </row>
    <row r="107" spans="1:12" ht="8.25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x14ac:dyDescent="0.2">
      <c r="A108" s="9" t="s">
        <v>111</v>
      </c>
      <c r="B108" s="16" t="s">
        <v>324</v>
      </c>
      <c r="C108" s="91">
        <v>1000000</v>
      </c>
      <c r="D108" s="91">
        <v>7366000</v>
      </c>
      <c r="E108" s="91">
        <v>0</v>
      </c>
      <c r="F108" s="91">
        <f t="shared" ref="F108:F115" si="45">+C108+D108+E108</f>
        <v>8366000</v>
      </c>
      <c r="G108" s="91">
        <v>69539.820000000007</v>
      </c>
      <c r="H108" s="91">
        <v>425000</v>
      </c>
      <c r="I108" s="91">
        <v>3000000</v>
      </c>
      <c r="J108" s="91">
        <f t="shared" ref="J108:J115" si="46">+G108+H108</f>
        <v>494539.82</v>
      </c>
      <c r="K108" s="91">
        <f t="shared" ref="K108:K115" si="47">+F108-J108-I108</f>
        <v>4871460.18</v>
      </c>
      <c r="L108" s="85">
        <f t="shared" ref="L108:L115" si="48">+(J108/F108)*100</f>
        <v>5.9113055223523787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45"/>
        <v>0</v>
      </c>
      <c r="G109" s="91">
        <v>0</v>
      </c>
      <c r="H109" s="91">
        <v>0</v>
      </c>
      <c r="I109" s="91">
        <v>0</v>
      </c>
      <c r="J109" s="91">
        <f t="shared" si="46"/>
        <v>0</v>
      </c>
      <c r="K109" s="91">
        <f t="shared" si="47"/>
        <v>0</v>
      </c>
      <c r="L109" s="85" t="e">
        <f t="shared" si="48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45"/>
        <v>0</v>
      </c>
      <c r="G110" s="91">
        <v>0</v>
      </c>
      <c r="H110" s="91">
        <v>0</v>
      </c>
      <c r="I110" s="91">
        <v>0</v>
      </c>
      <c r="J110" s="91">
        <f t="shared" si="46"/>
        <v>0</v>
      </c>
      <c r="K110" s="91">
        <f t="shared" si="47"/>
        <v>0</v>
      </c>
      <c r="L110" s="85" t="e">
        <f t="shared" ref="L110" si="49">+(J110/F110)*100</f>
        <v>#DIV/0!</v>
      </c>
    </row>
    <row r="111" spans="1:12" x14ac:dyDescent="0.2">
      <c r="A111" s="9" t="s">
        <v>113</v>
      </c>
      <c r="B111" s="16" t="s">
        <v>326</v>
      </c>
      <c r="C111" s="91">
        <v>24851110</v>
      </c>
      <c r="D111" s="91">
        <v>-139650</v>
      </c>
      <c r="E111" s="91">
        <v>3880000</v>
      </c>
      <c r="F111" s="91">
        <f>+C111+D111+E111</f>
        <v>28591460</v>
      </c>
      <c r="G111" s="91">
        <v>2577136.59</v>
      </c>
      <c r="H111" s="91">
        <v>5145806.3899999997</v>
      </c>
      <c r="I111" s="91">
        <v>12544170.869999999</v>
      </c>
      <c r="J111" s="91">
        <f>+G111+H111</f>
        <v>7722942.9799999995</v>
      </c>
      <c r="K111" s="91">
        <f>+F111-J111-I111</f>
        <v>8324346.1500000004</v>
      </c>
      <c r="L111" s="85">
        <f>+(J111/F111)*100</f>
        <v>27.01136276356646</v>
      </c>
    </row>
    <row r="112" spans="1:12" x14ac:dyDescent="0.2">
      <c r="A112" s="9" t="s">
        <v>114</v>
      </c>
      <c r="B112" s="16" t="s">
        <v>327</v>
      </c>
      <c r="C112" s="91">
        <v>2360000</v>
      </c>
      <c r="D112" s="91">
        <v>0</v>
      </c>
      <c r="E112" s="91">
        <v>0</v>
      </c>
      <c r="F112" s="91">
        <f>+C112+D112+E112</f>
        <v>2360000</v>
      </c>
      <c r="G112" s="91">
        <v>408461.5</v>
      </c>
      <c r="H112" s="91">
        <v>0</v>
      </c>
      <c r="I112" s="91">
        <v>1951538.5</v>
      </c>
      <c r="J112" s="91">
        <f>+G112+H112</f>
        <v>408461.5</v>
      </c>
      <c r="K112" s="91">
        <f>+F112-J112-I112</f>
        <v>0</v>
      </c>
      <c r="L112" s="85">
        <f>+(J112/F112)*100</f>
        <v>17.3076906779661</v>
      </c>
    </row>
    <row r="113" spans="1:12" x14ac:dyDescent="0.2">
      <c r="A113" s="9" t="s">
        <v>115</v>
      </c>
      <c r="B113" s="16" t="s">
        <v>328</v>
      </c>
      <c r="C113" s="91">
        <v>6391000</v>
      </c>
      <c r="D113" s="91">
        <v>500000</v>
      </c>
      <c r="E113" s="91">
        <v>0</v>
      </c>
      <c r="F113" s="91">
        <f>+C113+D113+E113</f>
        <v>6891000</v>
      </c>
      <c r="G113" s="91">
        <v>1027992.5</v>
      </c>
      <c r="H113" s="91">
        <v>88298.35</v>
      </c>
      <c r="I113" s="91">
        <v>3112477.9</v>
      </c>
      <c r="J113" s="91">
        <f>+G113+H113</f>
        <v>1116290.8500000001</v>
      </c>
      <c r="K113" s="91">
        <f>+F113-J113-I113</f>
        <v>2662231.2500000005</v>
      </c>
      <c r="L113" s="85">
        <f>+(J113/F113)*100</f>
        <v>16.199257727470613</v>
      </c>
    </row>
    <row r="114" spans="1:12" x14ac:dyDescent="0.2">
      <c r="A114" s="9" t="s">
        <v>116</v>
      </c>
      <c r="B114" s="16" t="s">
        <v>329</v>
      </c>
      <c r="C114" s="91">
        <v>4442000</v>
      </c>
      <c r="D114" s="91">
        <v>9780000</v>
      </c>
      <c r="E114" s="91">
        <v>0</v>
      </c>
      <c r="F114" s="91">
        <f>+C114+D114+E114</f>
        <v>14222000</v>
      </c>
      <c r="G114" s="91">
        <v>66685.78</v>
      </c>
      <c r="H114" s="91">
        <v>949396.2</v>
      </c>
      <c r="I114" s="91">
        <v>8649518.0099999998</v>
      </c>
      <c r="J114" s="91">
        <f>+G114+H114</f>
        <v>1016081.98</v>
      </c>
      <c r="K114" s="91">
        <f>+F114-J114-I114</f>
        <v>4556400.01</v>
      </c>
      <c r="L114" s="85">
        <f>+(J114/F114)*100</f>
        <v>7.1444380537195888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45"/>
        <v>0</v>
      </c>
      <c r="G115" s="91">
        <v>0</v>
      </c>
      <c r="H115" s="91">
        <v>0</v>
      </c>
      <c r="I115" s="91">
        <v>0</v>
      </c>
      <c r="J115" s="91">
        <f t="shared" si="46"/>
        <v>0</v>
      </c>
      <c r="K115" s="91">
        <f t="shared" si="47"/>
        <v>0</v>
      </c>
      <c r="L115" s="85" t="e">
        <f t="shared" si="48"/>
        <v>#DIV/0!</v>
      </c>
    </row>
    <row r="116" spans="1:12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outlineLevel="1" x14ac:dyDescent="0.2">
      <c r="A117" s="8" t="s">
        <v>225</v>
      </c>
      <c r="B117" s="18" t="s">
        <v>228</v>
      </c>
      <c r="C117" s="92">
        <f>+C119</f>
        <v>3095070</v>
      </c>
      <c r="D117" s="92">
        <f t="shared" ref="D117:K117" si="50">+D119</f>
        <v>0</v>
      </c>
      <c r="E117" s="92">
        <f t="shared" si="50"/>
        <v>0</v>
      </c>
      <c r="F117" s="92">
        <f t="shared" si="50"/>
        <v>3095070</v>
      </c>
      <c r="G117" s="92">
        <f t="shared" si="50"/>
        <v>0</v>
      </c>
      <c r="H117" s="92">
        <f t="shared" si="50"/>
        <v>3700</v>
      </c>
      <c r="I117" s="92">
        <f t="shared" si="50"/>
        <v>0</v>
      </c>
      <c r="J117" s="92">
        <f t="shared" si="50"/>
        <v>3700</v>
      </c>
      <c r="K117" s="92">
        <f t="shared" si="50"/>
        <v>3091370</v>
      </c>
      <c r="L117" s="84">
        <f>+(J117/F117)*100</f>
        <v>0.11954495374902668</v>
      </c>
    </row>
    <row r="118" spans="1:12" ht="8.25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x14ac:dyDescent="0.2">
      <c r="A119" s="9" t="s">
        <v>226</v>
      </c>
      <c r="B119" s="16" t="s">
        <v>227</v>
      </c>
      <c r="C119" s="91">
        <v>3095070</v>
      </c>
      <c r="D119" s="91">
        <v>0</v>
      </c>
      <c r="E119" s="91">
        <v>0</v>
      </c>
      <c r="F119" s="91">
        <f>+C119+D119+E119</f>
        <v>3095070</v>
      </c>
      <c r="G119" s="91">
        <v>0</v>
      </c>
      <c r="H119" s="91">
        <v>3700</v>
      </c>
      <c r="I119" s="91">
        <v>0</v>
      </c>
      <c r="J119" s="91">
        <f>+G119+H119</f>
        <v>3700</v>
      </c>
      <c r="K119" s="91">
        <f>+F119-J119-I119</f>
        <v>3091370</v>
      </c>
      <c r="L119" s="85">
        <f>+(J119/F119)*100</f>
        <v>0.11954495374902668</v>
      </c>
    </row>
    <row r="120" spans="1:12" ht="8.25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customHeight="1" outlineLevel="1" x14ac:dyDescent="0.2">
      <c r="A121" s="8" t="s">
        <v>118</v>
      </c>
      <c r="B121" s="18" t="s">
        <v>119</v>
      </c>
      <c r="C121" s="92">
        <f>+C123+C124+C125</f>
        <v>950650</v>
      </c>
      <c r="D121" s="92">
        <f t="shared" ref="D121:K121" si="51">+D123+D124+D125</f>
        <v>0</v>
      </c>
      <c r="E121" s="92">
        <f t="shared" si="51"/>
        <v>0</v>
      </c>
      <c r="F121" s="92">
        <f t="shared" si="51"/>
        <v>950650</v>
      </c>
      <c r="G121" s="92">
        <f t="shared" si="51"/>
        <v>200000</v>
      </c>
      <c r="H121" s="92">
        <f t="shared" si="51"/>
        <v>215000</v>
      </c>
      <c r="I121" s="92">
        <f t="shared" si="51"/>
        <v>0</v>
      </c>
      <c r="J121" s="92">
        <f t="shared" si="51"/>
        <v>415000</v>
      </c>
      <c r="K121" s="92">
        <f t="shared" si="51"/>
        <v>535650</v>
      </c>
      <c r="L121" s="84">
        <f>+(J121/F121)*100</f>
        <v>43.654341766159995</v>
      </c>
    </row>
    <row r="122" spans="1:12" ht="8.25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ref="L123" si="52">+(J123/F123)*100</f>
        <v>#DIV/0!</v>
      </c>
    </row>
    <row r="124" spans="1:12" collapsed="1" x14ac:dyDescent="0.2">
      <c r="A124" s="9" t="s">
        <v>120</v>
      </c>
      <c r="B124" s="16" t="s">
        <v>121</v>
      </c>
      <c r="C124" s="91">
        <v>871000</v>
      </c>
      <c r="D124" s="91">
        <v>0</v>
      </c>
      <c r="E124" s="91">
        <v>0</v>
      </c>
      <c r="F124" s="91">
        <f>+C124+D124+E124</f>
        <v>871000</v>
      </c>
      <c r="G124" s="91">
        <v>200000</v>
      </c>
      <c r="H124" s="91">
        <v>200000</v>
      </c>
      <c r="I124" s="91">
        <v>0</v>
      </c>
      <c r="J124" s="91">
        <f>+G124+H124</f>
        <v>400000</v>
      </c>
      <c r="K124" s="91">
        <f>+F124-J124-I124</f>
        <v>471000</v>
      </c>
      <c r="L124" s="85">
        <f>+(J124/F124)*100</f>
        <v>45.924225028702644</v>
      </c>
    </row>
    <row r="125" spans="1:12" x14ac:dyDescent="0.2">
      <c r="A125" s="9" t="s">
        <v>122</v>
      </c>
      <c r="B125" s="16" t="s">
        <v>123</v>
      </c>
      <c r="C125" s="91">
        <v>79650</v>
      </c>
      <c r="D125" s="91">
        <v>0</v>
      </c>
      <c r="E125" s="91">
        <v>0</v>
      </c>
      <c r="F125" s="91">
        <f>+C125+D125+E125</f>
        <v>79650</v>
      </c>
      <c r="G125" s="91">
        <v>0</v>
      </c>
      <c r="H125" s="91">
        <v>15000</v>
      </c>
      <c r="I125" s="91">
        <v>0</v>
      </c>
      <c r="J125" s="91">
        <f>+G125+H125</f>
        <v>15000</v>
      </c>
      <c r="K125" s="91">
        <f>+F125-J125-I125</f>
        <v>64650</v>
      </c>
      <c r="L125" s="85">
        <f>+(J125/F125)*100</f>
        <v>18.832391713747647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240642150</v>
      </c>
      <c r="D127" s="90">
        <f t="shared" ref="D127:K127" si="53">+D129+D136+D140+D149+D154</f>
        <v>-25400000</v>
      </c>
      <c r="E127" s="90">
        <f t="shared" si="53"/>
        <v>-15922261</v>
      </c>
      <c r="F127" s="90">
        <f t="shared" si="53"/>
        <v>199319889</v>
      </c>
      <c r="G127" s="90">
        <f t="shared" si="53"/>
        <v>59052900.650000006</v>
      </c>
      <c r="H127" s="90">
        <f t="shared" si="53"/>
        <v>3927672.3000000003</v>
      </c>
      <c r="I127" s="90">
        <f t="shared" si="53"/>
        <v>24549000.600000001</v>
      </c>
      <c r="J127" s="90">
        <f t="shared" si="53"/>
        <v>62980572.950000003</v>
      </c>
      <c r="K127" s="90">
        <f t="shared" si="53"/>
        <v>111790315.45</v>
      </c>
      <c r="L127" s="80">
        <f>+(J127/F127)*100</f>
        <v>31.597736315215393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154389621</v>
      </c>
      <c r="D129" s="92">
        <f t="shared" ref="D129:K129" si="54">+D131+D132+D133+D134</f>
        <v>-25400000</v>
      </c>
      <c r="E129" s="92">
        <f t="shared" si="54"/>
        <v>-11094735</v>
      </c>
      <c r="F129" s="92">
        <f t="shared" si="54"/>
        <v>117894886</v>
      </c>
      <c r="G129" s="92">
        <f t="shared" si="54"/>
        <v>57746701</v>
      </c>
      <c r="H129" s="92">
        <f t="shared" si="54"/>
        <v>1075000</v>
      </c>
      <c r="I129" s="92">
        <f t="shared" si="54"/>
        <v>12027144</v>
      </c>
      <c r="J129" s="92">
        <f t="shared" si="54"/>
        <v>58821701</v>
      </c>
      <c r="K129" s="92">
        <f t="shared" si="54"/>
        <v>47046041</v>
      </c>
      <c r="L129" s="84">
        <f>+(J129/F129)*100</f>
        <v>49.893343974224628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x14ac:dyDescent="0.2">
      <c r="A131" s="9" t="s">
        <v>127</v>
      </c>
      <c r="B131" s="16" t="s">
        <v>128</v>
      </c>
      <c r="C131" s="91">
        <v>134132485</v>
      </c>
      <c r="D131" s="91">
        <v>-24000000</v>
      </c>
      <c r="E131" s="91">
        <v>-8800135</v>
      </c>
      <c r="F131" s="91">
        <f t="shared" ref="F131:F133" si="55">+C131+D131+E131</f>
        <v>101332350</v>
      </c>
      <c r="G131" s="91">
        <v>57746701</v>
      </c>
      <c r="H131" s="91">
        <v>1075000</v>
      </c>
      <c r="I131" s="91">
        <v>0</v>
      </c>
      <c r="J131" s="91">
        <f t="shared" ref="J131:J133" si="56">+G131+H131</f>
        <v>58821701</v>
      </c>
      <c r="K131" s="91">
        <f t="shared" ref="K131:K133" si="57">+F131-J131-I131</f>
        <v>42510649</v>
      </c>
      <c r="L131" s="85">
        <f t="shared" ref="L131:L133" si="58">+(J131/F131)*100</f>
        <v>58.048294547595113</v>
      </c>
    </row>
    <row r="132" spans="1:12" x14ac:dyDescent="0.2">
      <c r="A132" s="9" t="s">
        <v>129</v>
      </c>
      <c r="B132" s="16" t="s">
        <v>130</v>
      </c>
      <c r="C132" s="91">
        <v>5614236</v>
      </c>
      <c r="D132" s="91">
        <v>0</v>
      </c>
      <c r="E132" s="91">
        <v>487000</v>
      </c>
      <c r="F132" s="91">
        <f t="shared" si="55"/>
        <v>6101236</v>
      </c>
      <c r="G132" s="91">
        <v>0</v>
      </c>
      <c r="H132" s="91">
        <v>0</v>
      </c>
      <c r="I132" s="91">
        <v>3955344</v>
      </c>
      <c r="J132" s="91">
        <f t="shared" si="56"/>
        <v>0</v>
      </c>
      <c r="K132" s="91">
        <f t="shared" si="57"/>
        <v>2145892</v>
      </c>
      <c r="L132" s="85">
        <f t="shared" si="58"/>
        <v>0</v>
      </c>
    </row>
    <row r="133" spans="1:12" x14ac:dyDescent="0.2">
      <c r="A133" s="9" t="s">
        <v>131</v>
      </c>
      <c r="B133" s="16" t="s">
        <v>132</v>
      </c>
      <c r="C133" s="91">
        <v>14642900</v>
      </c>
      <c r="D133" s="91">
        <v>-1400000</v>
      </c>
      <c r="E133" s="91">
        <v>-2781600</v>
      </c>
      <c r="F133" s="91">
        <f t="shared" si="55"/>
        <v>10461300</v>
      </c>
      <c r="G133" s="91">
        <v>0</v>
      </c>
      <c r="H133" s="91">
        <v>0</v>
      </c>
      <c r="I133" s="91">
        <v>8071800</v>
      </c>
      <c r="J133" s="91">
        <f t="shared" si="56"/>
        <v>0</v>
      </c>
      <c r="K133" s="91">
        <f t="shared" si="57"/>
        <v>2389500</v>
      </c>
      <c r="L133" s="85">
        <f t="shared" si="58"/>
        <v>0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>+C134+D134+E134</f>
        <v>0</v>
      </c>
      <c r="G134" s="91">
        <v>0</v>
      </c>
      <c r="H134" s="91">
        <v>0</v>
      </c>
      <c r="I134" s="91">
        <v>0</v>
      </c>
      <c r="J134" s="91">
        <f>+G134+H134</f>
        <v>0</v>
      </c>
      <c r="K134" s="91">
        <f>+F134-J134-I134</f>
        <v>0</v>
      </c>
      <c r="L134" s="85" t="e">
        <f>+(J134/F134)*100</f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693240</v>
      </c>
      <c r="D136" s="92">
        <f t="shared" ref="D136:K136" si="59">+D138</f>
        <v>0</v>
      </c>
      <c r="E136" s="92">
        <f t="shared" si="59"/>
        <v>-137540</v>
      </c>
      <c r="F136" s="92">
        <f t="shared" si="59"/>
        <v>555700</v>
      </c>
      <c r="G136" s="92">
        <f t="shared" si="59"/>
        <v>0</v>
      </c>
      <c r="H136" s="92">
        <f t="shared" si="59"/>
        <v>0</v>
      </c>
      <c r="I136" s="92">
        <f t="shared" si="59"/>
        <v>455700</v>
      </c>
      <c r="J136" s="92">
        <f t="shared" si="59"/>
        <v>0</v>
      </c>
      <c r="K136" s="92">
        <f t="shared" si="59"/>
        <v>100000</v>
      </c>
      <c r="L136" s="84">
        <f>+(J136/F136)*100</f>
        <v>0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693240</v>
      </c>
      <c r="D138" s="91">
        <v>0</v>
      </c>
      <c r="E138" s="91">
        <v>-137540</v>
      </c>
      <c r="F138" s="91">
        <f>+C138+D138+E138</f>
        <v>555700</v>
      </c>
      <c r="G138" s="91">
        <v>0</v>
      </c>
      <c r="H138" s="91">
        <v>0</v>
      </c>
      <c r="I138" s="91">
        <v>455700</v>
      </c>
      <c r="J138" s="91">
        <f>+G138+H138</f>
        <v>0</v>
      </c>
      <c r="K138" s="91">
        <f>+F138-J138-I138</f>
        <v>100000</v>
      </c>
      <c r="L138" s="85">
        <f>+(J138/F138)*100</f>
        <v>0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6829536</v>
      </c>
      <c r="D140" s="92">
        <f t="shared" ref="D140:K140" si="60">+D142+D143+D144+D145+D146+D147</f>
        <v>0</v>
      </c>
      <c r="E140" s="92">
        <f t="shared" si="60"/>
        <v>-401613</v>
      </c>
      <c r="F140" s="92">
        <f t="shared" si="60"/>
        <v>6427923</v>
      </c>
      <c r="G140" s="92">
        <f t="shared" si="60"/>
        <v>12315.45</v>
      </c>
      <c r="H140" s="92">
        <f t="shared" si="60"/>
        <v>35750</v>
      </c>
      <c r="I140" s="92">
        <f t="shared" si="60"/>
        <v>114000</v>
      </c>
      <c r="J140" s="92">
        <f t="shared" si="60"/>
        <v>48065.45</v>
      </c>
      <c r="K140" s="92">
        <f t="shared" si="60"/>
        <v>6265857.5499999998</v>
      </c>
      <c r="L140" s="84">
        <f>+(J140/F140)*100</f>
        <v>0.74776020185680503</v>
      </c>
    </row>
    <row r="141" spans="1:12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x14ac:dyDescent="0.2">
      <c r="A142" s="9" t="s">
        <v>141</v>
      </c>
      <c r="B142" s="16" t="s">
        <v>142</v>
      </c>
      <c r="C142" s="91">
        <v>26000</v>
      </c>
      <c r="D142" s="91">
        <v>0</v>
      </c>
      <c r="E142" s="91">
        <v>0</v>
      </c>
      <c r="F142" s="91">
        <f>+C142+D142+E142</f>
        <v>26000</v>
      </c>
      <c r="G142" s="91">
        <v>12315.45</v>
      </c>
      <c r="H142" s="91">
        <v>0</v>
      </c>
      <c r="I142" s="91">
        <v>0</v>
      </c>
      <c r="J142" s="91">
        <f>+G142+H142</f>
        <v>12315.45</v>
      </c>
      <c r="K142" s="91">
        <f>+F142-J142-I142</f>
        <v>13684.55</v>
      </c>
      <c r="L142" s="85">
        <f>+(J142/F142)*100</f>
        <v>47.367115384615389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ref="F143:F145" si="61">+C143+D143+E143</f>
        <v>0</v>
      </c>
      <c r="G143" s="91">
        <v>0</v>
      </c>
      <c r="H143" s="91">
        <v>0</v>
      </c>
      <c r="I143" s="91">
        <v>0</v>
      </c>
      <c r="J143" s="91">
        <f t="shared" ref="J143:J145" si="62">+G143+H143</f>
        <v>0</v>
      </c>
      <c r="K143" s="91">
        <f t="shared" ref="K143:K145" si="63">+F143-J143-I143</f>
        <v>0</v>
      </c>
      <c r="L143" s="85" t="e">
        <f t="shared" ref="L143:L145" si="64">+(J143/F143)*100</f>
        <v>#DIV/0!</v>
      </c>
    </row>
    <row r="144" spans="1:12" x14ac:dyDescent="0.2">
      <c r="A144" s="9" t="s">
        <v>144</v>
      </c>
      <c r="B144" s="16" t="s">
        <v>145</v>
      </c>
      <c r="C144" s="91">
        <v>6669386</v>
      </c>
      <c r="D144" s="91">
        <v>0</v>
      </c>
      <c r="E144" s="91">
        <v>-359763</v>
      </c>
      <c r="F144" s="91">
        <f>+C144+D144+E144</f>
        <v>6309623</v>
      </c>
      <c r="G144" s="91">
        <v>0</v>
      </c>
      <c r="H144" s="91">
        <v>0</v>
      </c>
      <c r="I144" s="91">
        <v>114000</v>
      </c>
      <c r="J144" s="91">
        <f>+G144+H144</f>
        <v>0</v>
      </c>
      <c r="K144" s="91">
        <f>+F144-J144-I144</f>
        <v>6195623</v>
      </c>
      <c r="L144" s="85">
        <f>+(J144/F144)*100</f>
        <v>0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61"/>
        <v>0</v>
      </c>
      <c r="G145" s="91">
        <v>0</v>
      </c>
      <c r="H145" s="91">
        <v>0</v>
      </c>
      <c r="I145" s="91">
        <v>0</v>
      </c>
      <c r="J145" s="91">
        <f t="shared" si="62"/>
        <v>0</v>
      </c>
      <c r="K145" s="91">
        <f t="shared" si="63"/>
        <v>0</v>
      </c>
      <c r="L145" s="85" t="e">
        <f t="shared" si="64"/>
        <v>#DIV/0!</v>
      </c>
    </row>
    <row r="146" spans="1:12" x14ac:dyDescent="0.2">
      <c r="A146" s="9" t="s">
        <v>148</v>
      </c>
      <c r="B146" s="16" t="s">
        <v>149</v>
      </c>
      <c r="C146" s="91">
        <v>134150</v>
      </c>
      <c r="D146" s="91">
        <v>0</v>
      </c>
      <c r="E146" s="91">
        <v>-41850</v>
      </c>
      <c r="F146" s="91">
        <f>+C146+D146+E146</f>
        <v>92300</v>
      </c>
      <c r="G146" s="91">
        <v>0</v>
      </c>
      <c r="H146" s="91">
        <v>35750</v>
      </c>
      <c r="I146" s="91">
        <v>0</v>
      </c>
      <c r="J146" s="91">
        <f>+G146+H146</f>
        <v>35750</v>
      </c>
      <c r="K146" s="91">
        <f>+F146-J146-I146</f>
        <v>56550</v>
      </c>
      <c r="L146" s="85">
        <f>+(J146/F146)*100</f>
        <v>38.732394366197184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>+C147+D147+E147</f>
        <v>0</v>
      </c>
      <c r="G147" s="91">
        <v>0</v>
      </c>
      <c r="H147" s="91">
        <v>0</v>
      </c>
      <c r="I147" s="91">
        <v>0</v>
      </c>
      <c r="J147" s="91">
        <f>+G147+H147</f>
        <v>0</v>
      </c>
      <c r="K147" s="91">
        <f>+F147-J147-I147</f>
        <v>0</v>
      </c>
      <c r="L147" s="85" t="e">
        <f>+(J147/F147)*100</f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29000787</v>
      </c>
      <c r="D149" s="92">
        <f t="shared" ref="D149:K149" si="65">+D151+D152</f>
        <v>0</v>
      </c>
      <c r="E149" s="92">
        <f t="shared" si="65"/>
        <v>-232650</v>
      </c>
      <c r="F149" s="92">
        <f t="shared" si="65"/>
        <v>28768137</v>
      </c>
      <c r="G149" s="92">
        <f t="shared" si="65"/>
        <v>217832.2</v>
      </c>
      <c r="H149" s="92">
        <f t="shared" si="65"/>
        <v>252947.35</v>
      </c>
      <c r="I149" s="92">
        <f t="shared" si="65"/>
        <v>7786171.1600000001</v>
      </c>
      <c r="J149" s="92">
        <f t="shared" si="65"/>
        <v>470779.55000000005</v>
      </c>
      <c r="K149" s="92">
        <f t="shared" si="65"/>
        <v>20511186.289999999</v>
      </c>
      <c r="L149" s="84">
        <f>+(J149/F149)*100</f>
        <v>1.6364617215219743</v>
      </c>
    </row>
    <row r="150" spans="1:12" ht="8.25" customHeight="1" outlineLevel="1" x14ac:dyDescent="0.2">
      <c r="A150" s="9"/>
      <c r="B150" s="16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66">+C151+D151+E151</f>
        <v>0</v>
      </c>
      <c r="G151" s="91">
        <v>0</v>
      </c>
      <c r="H151" s="91">
        <v>0</v>
      </c>
      <c r="I151" s="91">
        <v>0</v>
      </c>
      <c r="J151" s="91">
        <f t="shared" ref="J151" si="67">+G151+H151</f>
        <v>0</v>
      </c>
      <c r="K151" s="91">
        <f t="shared" ref="K151" si="68">+F151-J151-I151</f>
        <v>0</v>
      </c>
      <c r="L151" s="85" t="e">
        <f t="shared" ref="L151" si="69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29000787</v>
      </c>
      <c r="D152" s="91">
        <v>0</v>
      </c>
      <c r="E152" s="91">
        <v>-232650</v>
      </c>
      <c r="F152" s="91">
        <f>+C152+D152+E152</f>
        <v>28768137</v>
      </c>
      <c r="G152" s="91">
        <v>217832.2</v>
      </c>
      <c r="H152" s="91">
        <v>252947.35</v>
      </c>
      <c r="I152" s="91">
        <v>7786171.1600000001</v>
      </c>
      <c r="J152" s="91">
        <f>+G152+H152</f>
        <v>470779.55000000005</v>
      </c>
      <c r="K152" s="91">
        <f>+F152-J152-I152</f>
        <v>20511186.289999999</v>
      </c>
      <c r="L152" s="85">
        <f>+(J152/F152)*100</f>
        <v>1.6364617215219743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49728966</v>
      </c>
      <c r="D154" s="92">
        <f t="shared" ref="D154:K154" si="70">+D156+D157+D158+D159+D160+D161+D162+D163</f>
        <v>0</v>
      </c>
      <c r="E154" s="92">
        <f t="shared" si="70"/>
        <v>-4055723</v>
      </c>
      <c r="F154" s="92">
        <f t="shared" si="70"/>
        <v>45673243</v>
      </c>
      <c r="G154" s="92">
        <f t="shared" si="70"/>
        <v>1076052</v>
      </c>
      <c r="H154" s="92">
        <f t="shared" si="70"/>
        <v>2563974.9500000002</v>
      </c>
      <c r="I154" s="92">
        <f t="shared" si="70"/>
        <v>4165985.44</v>
      </c>
      <c r="J154" s="92">
        <f t="shared" si="70"/>
        <v>3640026.95</v>
      </c>
      <c r="K154" s="92">
        <f t="shared" si="70"/>
        <v>37867230.609999999</v>
      </c>
      <c r="L154" s="84">
        <f>+(J154/F154)*100</f>
        <v>7.9697142372833039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33087584</v>
      </c>
      <c r="D156" s="91">
        <v>0</v>
      </c>
      <c r="E156" s="91">
        <v>-1664143</v>
      </c>
      <c r="F156" s="91">
        <f t="shared" ref="F156:F163" si="71">+C156+D156+E156</f>
        <v>31423441</v>
      </c>
      <c r="G156" s="91">
        <v>182000</v>
      </c>
      <c r="H156" s="91">
        <v>121816.24</v>
      </c>
      <c r="I156" s="91">
        <v>257014.44</v>
      </c>
      <c r="J156" s="91">
        <f t="shared" ref="J156:J163" si="72">+G156+H156</f>
        <v>303816.24</v>
      </c>
      <c r="K156" s="91">
        <f t="shared" ref="K156:K163" si="73">+F156-J156-I156</f>
        <v>30862610.32</v>
      </c>
      <c r="L156" s="85">
        <f t="shared" ref="L156:L163" si="74">+(J156/F156)*100</f>
        <v>0.96684586516161619</v>
      </c>
    </row>
    <row r="157" spans="1:12" x14ac:dyDescent="0.2">
      <c r="A157" s="9" t="s">
        <v>161</v>
      </c>
      <c r="B157" s="16" t="s">
        <v>162</v>
      </c>
      <c r="C157" s="91">
        <v>4900</v>
      </c>
      <c r="D157" s="91">
        <v>0</v>
      </c>
      <c r="E157" s="91">
        <v>0</v>
      </c>
      <c r="F157" s="91">
        <f t="shared" si="71"/>
        <v>4900</v>
      </c>
      <c r="G157" s="91">
        <v>0</v>
      </c>
      <c r="H157" s="91">
        <v>0</v>
      </c>
      <c r="I157" s="91">
        <v>4880</v>
      </c>
      <c r="J157" s="91">
        <f t="shared" si="72"/>
        <v>0</v>
      </c>
      <c r="K157" s="91">
        <f t="shared" si="73"/>
        <v>20</v>
      </c>
      <c r="L157" s="85">
        <f t="shared" si="74"/>
        <v>0</v>
      </c>
    </row>
    <row r="158" spans="1:12" x14ac:dyDescent="0.2">
      <c r="A158" s="9" t="s">
        <v>163</v>
      </c>
      <c r="B158" s="16" t="s">
        <v>164</v>
      </c>
      <c r="C158" s="91">
        <v>5849227</v>
      </c>
      <c r="D158" s="91">
        <v>0</v>
      </c>
      <c r="E158" s="91">
        <v>-838840</v>
      </c>
      <c r="F158" s="91">
        <f t="shared" si="71"/>
        <v>5010387</v>
      </c>
      <c r="G158" s="91">
        <v>723852</v>
      </c>
      <c r="H158" s="91">
        <v>1079228</v>
      </c>
      <c r="I158" s="91">
        <v>247142</v>
      </c>
      <c r="J158" s="91">
        <f t="shared" si="72"/>
        <v>1803080</v>
      </c>
      <c r="K158" s="91">
        <f t="shared" si="73"/>
        <v>2960165</v>
      </c>
      <c r="L158" s="85">
        <f t="shared" si="74"/>
        <v>35.986840936638224</v>
      </c>
    </row>
    <row r="159" spans="1:12" x14ac:dyDescent="0.2">
      <c r="A159" s="9" t="s">
        <v>165</v>
      </c>
      <c r="B159" s="16" t="s">
        <v>333</v>
      </c>
      <c r="C159" s="91">
        <v>9117645</v>
      </c>
      <c r="D159" s="91">
        <v>0</v>
      </c>
      <c r="E159" s="91">
        <v>-1538940</v>
      </c>
      <c r="F159" s="91">
        <f t="shared" si="71"/>
        <v>7578705</v>
      </c>
      <c r="G159" s="91">
        <v>0</v>
      </c>
      <c r="H159" s="91">
        <v>690000</v>
      </c>
      <c r="I159" s="91">
        <v>3238315</v>
      </c>
      <c r="J159" s="91">
        <f t="shared" si="72"/>
        <v>690000</v>
      </c>
      <c r="K159" s="91">
        <f t="shared" si="73"/>
        <v>3650390</v>
      </c>
      <c r="L159" s="85">
        <f t="shared" si="74"/>
        <v>9.1044578196406913</v>
      </c>
    </row>
    <row r="160" spans="1:12" x14ac:dyDescent="0.2">
      <c r="A160" s="9" t="s">
        <v>166</v>
      </c>
      <c r="B160" s="16" t="s">
        <v>167</v>
      </c>
      <c r="C160" s="91">
        <v>1496410</v>
      </c>
      <c r="D160" s="91">
        <v>0</v>
      </c>
      <c r="E160" s="91">
        <v>-13800</v>
      </c>
      <c r="F160" s="91">
        <f t="shared" si="71"/>
        <v>1482610</v>
      </c>
      <c r="G160" s="91">
        <v>170200</v>
      </c>
      <c r="H160" s="91">
        <v>666161.21</v>
      </c>
      <c r="I160" s="91">
        <v>418634</v>
      </c>
      <c r="J160" s="91">
        <f t="shared" si="72"/>
        <v>836361.21</v>
      </c>
      <c r="K160" s="91">
        <f t="shared" si="73"/>
        <v>227614.79000000004</v>
      </c>
      <c r="L160" s="85">
        <f t="shared" si="74"/>
        <v>56.411410283216753</v>
      </c>
    </row>
    <row r="161" spans="1:12" x14ac:dyDescent="0.2">
      <c r="A161" s="9" t="s">
        <v>168</v>
      </c>
      <c r="B161" s="16" t="s">
        <v>169</v>
      </c>
      <c r="C161" s="91">
        <v>131200</v>
      </c>
      <c r="D161" s="91">
        <v>0</v>
      </c>
      <c r="E161" s="91">
        <v>0</v>
      </c>
      <c r="F161" s="91">
        <f t="shared" si="71"/>
        <v>131200</v>
      </c>
      <c r="G161" s="91">
        <v>0</v>
      </c>
      <c r="H161" s="91">
        <v>0</v>
      </c>
      <c r="I161" s="91">
        <v>0</v>
      </c>
      <c r="J161" s="91">
        <f t="shared" si="72"/>
        <v>0</v>
      </c>
      <c r="K161" s="91">
        <f t="shared" si="73"/>
        <v>131200</v>
      </c>
      <c r="L161" s="85">
        <f t="shared" si="74"/>
        <v>0</v>
      </c>
    </row>
    <row r="162" spans="1:12" hidden="1" x14ac:dyDescent="0.2">
      <c r="A162" s="9" t="s">
        <v>170</v>
      </c>
      <c r="B162" s="16" t="s">
        <v>171</v>
      </c>
      <c r="C162" s="91">
        <v>0</v>
      </c>
      <c r="D162" s="91">
        <v>0</v>
      </c>
      <c r="E162" s="91">
        <v>0</v>
      </c>
      <c r="F162" s="91">
        <f t="shared" si="71"/>
        <v>0</v>
      </c>
      <c r="G162" s="91">
        <v>0</v>
      </c>
      <c r="H162" s="91">
        <v>0</v>
      </c>
      <c r="I162" s="91">
        <v>0</v>
      </c>
      <c r="J162" s="91">
        <f t="shared" si="72"/>
        <v>0</v>
      </c>
      <c r="K162" s="91">
        <f t="shared" si="73"/>
        <v>0</v>
      </c>
      <c r="L162" s="85" t="e">
        <f t="shared" si="74"/>
        <v>#DIV/0!</v>
      </c>
    </row>
    <row r="163" spans="1:12" x14ac:dyDescent="0.2">
      <c r="A163" s="9" t="s">
        <v>172</v>
      </c>
      <c r="B163" s="16" t="s">
        <v>334</v>
      </c>
      <c r="C163" s="91">
        <v>42000</v>
      </c>
      <c r="D163" s="91">
        <v>0</v>
      </c>
      <c r="E163" s="91">
        <v>0</v>
      </c>
      <c r="F163" s="91">
        <f t="shared" si="71"/>
        <v>42000</v>
      </c>
      <c r="G163" s="91">
        <v>0</v>
      </c>
      <c r="H163" s="91">
        <v>6769.5</v>
      </c>
      <c r="I163" s="91">
        <v>0</v>
      </c>
      <c r="J163" s="91">
        <f t="shared" si="72"/>
        <v>6769.5</v>
      </c>
      <c r="K163" s="91">
        <f t="shared" si="73"/>
        <v>35230.5</v>
      </c>
      <c r="L163" s="85">
        <f t="shared" si="74"/>
        <v>16.117857142857144</v>
      </c>
    </row>
    <row r="164" spans="1:12" ht="7.5" customHeight="1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272544000</v>
      </c>
      <c r="D165" s="90">
        <f t="shared" ref="D165:K165" si="75">+D167+D178+D184</f>
        <v>-147864460</v>
      </c>
      <c r="E165" s="90">
        <f t="shared" si="75"/>
        <v>7818550</v>
      </c>
      <c r="F165" s="90">
        <f t="shared" si="75"/>
        <v>132498090</v>
      </c>
      <c r="G165" s="90">
        <f t="shared" si="75"/>
        <v>0</v>
      </c>
      <c r="H165" s="90">
        <f t="shared" si="75"/>
        <v>15318036.15</v>
      </c>
      <c r="I165" s="90">
        <f t="shared" si="75"/>
        <v>93963.839999999997</v>
      </c>
      <c r="J165" s="90">
        <f t="shared" si="75"/>
        <v>15318036.15</v>
      </c>
      <c r="K165" s="90">
        <f t="shared" si="75"/>
        <v>117086090.00999999</v>
      </c>
      <c r="L165" s="80">
        <f>+(J165/F165)*100</f>
        <v>11.560948652165477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72594000</v>
      </c>
      <c r="D167" s="92">
        <f>+D169+D171+D172+D173+D174+D175+D176+D170</f>
        <v>-6683573</v>
      </c>
      <c r="E167" s="92">
        <f t="shared" ref="E167:K167" si="76">+E169+E171+E172+E173+E174+E175+E176+E170</f>
        <v>7818550</v>
      </c>
      <c r="F167" s="92">
        <f t="shared" si="76"/>
        <v>73728977</v>
      </c>
      <c r="G167" s="92">
        <f t="shared" si="76"/>
        <v>0</v>
      </c>
      <c r="H167" s="92">
        <f t="shared" si="76"/>
        <v>15318036.15</v>
      </c>
      <c r="I167" s="92">
        <f t="shared" si="76"/>
        <v>93963.839999999997</v>
      </c>
      <c r="J167" s="92">
        <f t="shared" si="76"/>
        <v>15318036.15</v>
      </c>
      <c r="K167" s="92">
        <f t="shared" si="76"/>
        <v>58316977.009999998</v>
      </c>
      <c r="L167" s="84">
        <f>+(J167/F167)*100</f>
        <v>20.776140905901897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77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78">+G169+H169</f>
        <v>0</v>
      </c>
      <c r="K169" s="91">
        <f t="shared" ref="K169:K175" si="79">+F169-J169-I169</f>
        <v>0</v>
      </c>
      <c r="L169" s="85" t="e">
        <f t="shared" ref="L169:L175" si="80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>+C170+D170+E170</f>
        <v>0</v>
      </c>
      <c r="G170" s="91">
        <v>0</v>
      </c>
      <c r="H170" s="91">
        <v>0</v>
      </c>
      <c r="I170" s="91">
        <v>0</v>
      </c>
      <c r="J170" s="91">
        <f>+G170+H170</f>
        <v>0</v>
      </c>
      <c r="K170" s="91">
        <f>+F170-J170-I170</f>
        <v>0</v>
      </c>
      <c r="L170" s="85" t="e">
        <f>+(J170/F170)*100</f>
        <v>#DIV/0!</v>
      </c>
    </row>
    <row r="171" spans="1:12" x14ac:dyDescent="0.2">
      <c r="A171" s="9" t="s">
        <v>178</v>
      </c>
      <c r="B171" s="16" t="s">
        <v>179</v>
      </c>
      <c r="C171" s="91">
        <v>1736000</v>
      </c>
      <c r="D171" s="91">
        <v>-570000</v>
      </c>
      <c r="E171" s="91">
        <v>-31660</v>
      </c>
      <c r="F171" s="91">
        <f>+C171+D171+E171</f>
        <v>1134340</v>
      </c>
      <c r="G171" s="91">
        <v>0</v>
      </c>
      <c r="H171" s="91">
        <v>0</v>
      </c>
      <c r="I171" s="91">
        <v>0</v>
      </c>
      <c r="J171" s="91">
        <f>+G171+H171</f>
        <v>0</v>
      </c>
      <c r="K171" s="91">
        <f>+F171-J171-I171</f>
        <v>1134340</v>
      </c>
      <c r="L171" s="85">
        <f>+(J171/F171)*100</f>
        <v>0</v>
      </c>
    </row>
    <row r="172" spans="1:12" x14ac:dyDescent="0.2">
      <c r="A172" s="9" t="s">
        <v>180</v>
      </c>
      <c r="B172" s="16" t="s">
        <v>181</v>
      </c>
      <c r="C172" s="91">
        <v>4608000</v>
      </c>
      <c r="D172" s="91">
        <v>570000</v>
      </c>
      <c r="E172" s="91">
        <v>-834000</v>
      </c>
      <c r="F172" s="91">
        <f>+C172+D172+E172</f>
        <v>4344000</v>
      </c>
      <c r="G172" s="91">
        <v>0</v>
      </c>
      <c r="H172" s="91">
        <v>0</v>
      </c>
      <c r="I172" s="91">
        <v>0</v>
      </c>
      <c r="J172" s="91">
        <f>+G172+H172</f>
        <v>0</v>
      </c>
      <c r="K172" s="91">
        <f>+F172-J172-I172</f>
        <v>4344000</v>
      </c>
      <c r="L172" s="85">
        <f>+(J172/F172)*100</f>
        <v>0</v>
      </c>
    </row>
    <row r="173" spans="1:12" x14ac:dyDescent="0.2">
      <c r="A173" s="9" t="s">
        <v>182</v>
      </c>
      <c r="B173" s="16" t="s">
        <v>183</v>
      </c>
      <c r="C173" s="91">
        <v>66250000</v>
      </c>
      <c r="D173" s="91">
        <v>-6683573</v>
      </c>
      <c r="E173" s="91">
        <v>8684210</v>
      </c>
      <c r="F173" s="91">
        <f>+C173+D173+E173</f>
        <v>68250637</v>
      </c>
      <c r="G173" s="91">
        <v>0</v>
      </c>
      <c r="H173" s="91">
        <v>15318036.15</v>
      </c>
      <c r="I173" s="91">
        <v>93963.839999999997</v>
      </c>
      <c r="J173" s="91">
        <f>+G173+H173</f>
        <v>15318036.15</v>
      </c>
      <c r="K173" s="91">
        <f>+F173-J173-I173</f>
        <v>52838637.009999998</v>
      </c>
      <c r="L173" s="85">
        <f>+(J173/F173)*100</f>
        <v>22.443799535526679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77"/>
        <v>0</v>
      </c>
      <c r="G174" s="91">
        <v>0</v>
      </c>
      <c r="H174" s="91">
        <v>0</v>
      </c>
      <c r="I174" s="91">
        <v>0</v>
      </c>
      <c r="J174" s="91">
        <f t="shared" si="78"/>
        <v>0</v>
      </c>
      <c r="K174" s="91">
        <f t="shared" si="79"/>
        <v>0</v>
      </c>
      <c r="L174" s="85" t="e">
        <f t="shared" si="80"/>
        <v>#DIV/0!</v>
      </c>
    </row>
    <row r="175" spans="1:12" hidden="1" x14ac:dyDescent="0.2">
      <c r="A175" s="9" t="s">
        <v>186</v>
      </c>
      <c r="B175" s="16" t="s">
        <v>187</v>
      </c>
      <c r="C175" s="91">
        <v>0</v>
      </c>
      <c r="D175" s="91">
        <v>0</v>
      </c>
      <c r="E175" s="91">
        <v>0</v>
      </c>
      <c r="F175" s="91">
        <f t="shared" si="77"/>
        <v>0</v>
      </c>
      <c r="G175" s="91">
        <v>0</v>
      </c>
      <c r="H175" s="91">
        <v>0</v>
      </c>
      <c r="I175" s="91">
        <v>0</v>
      </c>
      <c r="J175" s="91">
        <f t="shared" si="78"/>
        <v>0</v>
      </c>
      <c r="K175" s="91">
        <f t="shared" si="79"/>
        <v>0</v>
      </c>
      <c r="L175" s="85" t="e">
        <f t="shared" si="80"/>
        <v>#DIV/0!</v>
      </c>
    </row>
    <row r="176" spans="1:12" hidden="1" x14ac:dyDescent="0.2">
      <c r="A176" s="9" t="s">
        <v>188</v>
      </c>
      <c r="B176" s="19" t="s">
        <v>335</v>
      </c>
      <c r="C176" s="91">
        <v>0</v>
      </c>
      <c r="D176" s="91">
        <v>0</v>
      </c>
      <c r="E176" s="91">
        <v>0</v>
      </c>
      <c r="F176" s="91">
        <f>+C176+D176+E176</f>
        <v>0</v>
      </c>
      <c r="G176" s="91">
        <v>0</v>
      </c>
      <c r="H176" s="91">
        <v>0</v>
      </c>
      <c r="I176" s="91">
        <v>0</v>
      </c>
      <c r="J176" s="91">
        <f>+G176+H176</f>
        <v>0</v>
      </c>
      <c r="K176" s="91">
        <f>+F176-J176-I176</f>
        <v>0</v>
      </c>
      <c r="L176" s="85" t="e">
        <f>+(J176/F176)*100</f>
        <v>#DIV/0!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81">+D180+D181+D182</f>
        <v>0</v>
      </c>
      <c r="E178" s="92">
        <f t="shared" si="81"/>
        <v>0</v>
      </c>
      <c r="F178" s="92">
        <f t="shared" si="81"/>
        <v>0</v>
      </c>
      <c r="G178" s="92">
        <f t="shared" si="81"/>
        <v>0</v>
      </c>
      <c r="H178" s="92">
        <f t="shared" si="81"/>
        <v>0</v>
      </c>
      <c r="I178" s="92">
        <f t="shared" si="81"/>
        <v>0</v>
      </c>
      <c r="J178" s="92">
        <f t="shared" si="81"/>
        <v>0</v>
      </c>
      <c r="K178" s="92">
        <f t="shared" si="81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>+C180+D180+E180</f>
        <v>0</v>
      </c>
      <c r="G180" s="91">
        <v>0</v>
      </c>
      <c r="H180" s="91">
        <v>0</v>
      </c>
      <c r="I180" s="91">
        <v>0</v>
      </c>
      <c r="J180" s="91">
        <f>+G180+H180</f>
        <v>0</v>
      </c>
      <c r="K180" s="91">
        <f>+F180-J180</f>
        <v>0</v>
      </c>
      <c r="L180" s="85" t="e">
        <f t="shared" ref="L180:L182" si="82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>+C181+D181+E181</f>
        <v>0</v>
      </c>
      <c r="G181" s="91">
        <v>0</v>
      </c>
      <c r="H181" s="91">
        <v>0</v>
      </c>
      <c r="I181" s="91">
        <v>0</v>
      </c>
      <c r="J181" s="91">
        <f>+G181+H181</f>
        <v>0</v>
      </c>
      <c r="K181" s="91">
        <f>+F181-J181</f>
        <v>0</v>
      </c>
      <c r="L181" s="85" t="e">
        <f t="shared" si="82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>+C182+D182+E182</f>
        <v>0</v>
      </c>
      <c r="G182" s="91">
        <v>0</v>
      </c>
      <c r="H182" s="91">
        <v>0</v>
      </c>
      <c r="I182" s="91">
        <v>0</v>
      </c>
      <c r="J182" s="91">
        <f>+G182+H182</f>
        <v>0</v>
      </c>
      <c r="K182" s="91">
        <f>+F182-J182</f>
        <v>0</v>
      </c>
      <c r="L182" s="85" t="e">
        <f t="shared" si="82"/>
        <v>#DIV/0!</v>
      </c>
    </row>
    <row r="183" spans="1:12" ht="8.25" customHeight="1" outlineLevel="1" x14ac:dyDescent="0.2">
      <c r="A183" s="9"/>
      <c r="B183" s="16"/>
      <c r="C183" s="91"/>
      <c r="D183" s="91"/>
      <c r="E183" s="91"/>
      <c r="F183" s="91"/>
      <c r="G183" s="91"/>
      <c r="H183" s="91"/>
      <c r="I183" s="91"/>
      <c r="J183" s="91"/>
      <c r="K183" s="91"/>
    </row>
    <row r="184" spans="1:12" outlineLevel="1" x14ac:dyDescent="0.2">
      <c r="A184" s="8" t="s">
        <v>197</v>
      </c>
      <c r="B184" s="18" t="s">
        <v>336</v>
      </c>
      <c r="C184" s="92">
        <f>+C186</f>
        <v>199950000</v>
      </c>
      <c r="D184" s="92">
        <f t="shared" ref="D184:K184" si="83">+D186</f>
        <v>-141180887</v>
      </c>
      <c r="E184" s="92">
        <f t="shared" si="83"/>
        <v>0</v>
      </c>
      <c r="F184" s="92">
        <f t="shared" si="83"/>
        <v>58769113</v>
      </c>
      <c r="G184" s="92">
        <f t="shared" si="83"/>
        <v>0</v>
      </c>
      <c r="H184" s="92">
        <f t="shared" si="83"/>
        <v>0</v>
      </c>
      <c r="I184" s="92">
        <f t="shared" si="83"/>
        <v>0</v>
      </c>
      <c r="J184" s="92">
        <f t="shared" si="83"/>
        <v>0</v>
      </c>
      <c r="K184" s="92">
        <f t="shared" si="83"/>
        <v>58769113</v>
      </c>
      <c r="L184" s="84">
        <f>+(J184/F184)*100</f>
        <v>0</v>
      </c>
    </row>
    <row r="185" spans="1:12" ht="8.25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x14ac:dyDescent="0.2">
      <c r="A186" s="9" t="s">
        <v>295</v>
      </c>
      <c r="B186" s="16" t="s">
        <v>296</v>
      </c>
      <c r="C186" s="91">
        <v>199950000</v>
      </c>
      <c r="D186" s="91">
        <v>-141180887</v>
      </c>
      <c r="E186" s="91">
        <v>0</v>
      </c>
      <c r="F186" s="91">
        <f>+C186+D186+E186</f>
        <v>58769113</v>
      </c>
      <c r="G186" s="91">
        <v>0</v>
      </c>
      <c r="H186" s="91">
        <v>0</v>
      </c>
      <c r="I186" s="91">
        <v>0</v>
      </c>
      <c r="J186" s="91">
        <f>+G186+H186</f>
        <v>0</v>
      </c>
      <c r="K186" s="91">
        <f>+F186-J186-I186</f>
        <v>58769113</v>
      </c>
      <c r="L186" s="85">
        <f>+(J186/F186)*100</f>
        <v>0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499180822</v>
      </c>
      <c r="D188" s="90">
        <f t="shared" ref="D188:K188" si="84">+D190+D196+D200+D204</f>
        <v>26620000</v>
      </c>
      <c r="E188" s="90">
        <f t="shared" si="84"/>
        <v>65650000</v>
      </c>
      <c r="F188" s="90">
        <f t="shared" si="84"/>
        <v>591450822</v>
      </c>
      <c r="G188" s="90">
        <f t="shared" si="84"/>
        <v>74707443.329999998</v>
      </c>
      <c r="H188" s="90">
        <f t="shared" si="84"/>
        <v>445414769.79000002</v>
      </c>
      <c r="I188" s="90">
        <f t="shared" si="84"/>
        <v>0</v>
      </c>
      <c r="J188" s="90">
        <f t="shared" si="84"/>
        <v>520122213.12</v>
      </c>
      <c r="K188" s="90">
        <f t="shared" si="84"/>
        <v>71328608.879999995</v>
      </c>
      <c r="L188" s="80">
        <f>+(J188/F188)*100</f>
        <v>87.940060910085265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467880822</v>
      </c>
      <c r="D190" s="92">
        <f t="shared" ref="D190:K190" si="85">+D192+D193+D194</f>
        <v>0</v>
      </c>
      <c r="E190" s="92">
        <f t="shared" si="85"/>
        <v>65300000</v>
      </c>
      <c r="F190" s="92">
        <f t="shared" si="85"/>
        <v>533180822</v>
      </c>
      <c r="G190" s="92">
        <f t="shared" si="85"/>
        <v>70300000</v>
      </c>
      <c r="H190" s="92">
        <f t="shared" si="85"/>
        <v>421870321.5</v>
      </c>
      <c r="I190" s="92">
        <f t="shared" si="85"/>
        <v>0</v>
      </c>
      <c r="J190" s="92">
        <f t="shared" si="85"/>
        <v>492170321.5</v>
      </c>
      <c r="K190" s="92">
        <f t="shared" si="85"/>
        <v>41010500.5</v>
      </c>
      <c r="L190" s="84">
        <f>+(J190/F190)*100</f>
        <v>92.30833165638505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464380822</v>
      </c>
      <c r="D192" s="91">
        <v>0</v>
      </c>
      <c r="E192" s="91">
        <v>65300000</v>
      </c>
      <c r="F192" s="91">
        <f>+C192+D192+E192</f>
        <v>529680822</v>
      </c>
      <c r="G192" s="91">
        <v>70300000</v>
      </c>
      <c r="H192" s="91">
        <v>418370321.5</v>
      </c>
      <c r="I192" s="91">
        <v>0</v>
      </c>
      <c r="J192" s="91">
        <f>+G192+H192</f>
        <v>488670321.5</v>
      </c>
      <c r="K192" s="91">
        <f>+F192-J192-I192</f>
        <v>41010500.5</v>
      </c>
      <c r="L192" s="85">
        <f>+(J192/F192)*100</f>
        <v>92.257507012402272</v>
      </c>
    </row>
    <row r="193" spans="1:12" x14ac:dyDescent="0.2">
      <c r="A193" s="13" t="s">
        <v>202</v>
      </c>
      <c r="B193" s="20" t="s">
        <v>338</v>
      </c>
      <c r="C193" s="91">
        <v>3500000</v>
      </c>
      <c r="D193" s="91">
        <v>0</v>
      </c>
      <c r="E193" s="91">
        <v>0</v>
      </c>
      <c r="F193" s="91">
        <f>+C193+D193+E193</f>
        <v>3500000</v>
      </c>
      <c r="G193" s="91">
        <v>0</v>
      </c>
      <c r="H193" s="91">
        <v>3500000</v>
      </c>
      <c r="I193" s="91">
        <v>0</v>
      </c>
      <c r="J193" s="91">
        <f>+G193+H193</f>
        <v>3500000</v>
      </c>
      <c r="K193" s="91">
        <f>+F193-J193-I193</f>
        <v>0</v>
      </c>
      <c r="L193" s="85">
        <f>+(J193/F193)*100</f>
        <v>100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86">+C194+D194+E194</f>
        <v>0</v>
      </c>
      <c r="G194" s="91">
        <v>0</v>
      </c>
      <c r="H194" s="91">
        <v>0</v>
      </c>
      <c r="I194" s="91">
        <v>0</v>
      </c>
      <c r="J194" s="91">
        <f t="shared" ref="J194" si="87">+G194+H194</f>
        <v>0</v>
      </c>
      <c r="K194" s="91">
        <f t="shared" ref="K194" si="88">+F194-J194-I194</f>
        <v>0</v>
      </c>
      <c r="L194" s="85" t="e">
        <f t="shared" ref="L194" si="89">+(J194/F194)*100</f>
        <v>#DIV/0!</v>
      </c>
    </row>
    <row r="195" spans="1:12" ht="8.25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outlineLevel="1" x14ac:dyDescent="0.2">
      <c r="A196" s="8" t="s">
        <v>203</v>
      </c>
      <c r="B196" s="18" t="s">
        <v>204</v>
      </c>
      <c r="C196" s="92">
        <f>+C198</f>
        <v>31300000</v>
      </c>
      <c r="D196" s="92">
        <f t="shared" ref="D196:K196" si="90">+D198</f>
        <v>26620000</v>
      </c>
      <c r="E196" s="92">
        <f t="shared" si="90"/>
        <v>350000</v>
      </c>
      <c r="F196" s="92">
        <f t="shared" si="90"/>
        <v>58270000</v>
      </c>
      <c r="G196" s="92">
        <f t="shared" si="90"/>
        <v>4407443.33</v>
      </c>
      <c r="H196" s="92">
        <f t="shared" si="90"/>
        <v>23544448.289999999</v>
      </c>
      <c r="I196" s="92">
        <f t="shared" si="90"/>
        <v>0</v>
      </c>
      <c r="J196" s="92">
        <f t="shared" si="90"/>
        <v>27951891.619999997</v>
      </c>
      <c r="K196" s="92">
        <f t="shared" si="90"/>
        <v>30318108.380000003</v>
      </c>
      <c r="L196" s="84">
        <f>+(J196/F196)*100</f>
        <v>47.969609782049076</v>
      </c>
    </row>
    <row r="197" spans="1:12" ht="8.25" customHeight="1" outlineLevel="1" x14ac:dyDescent="0.2">
      <c r="A197" s="9"/>
      <c r="B197" s="16"/>
      <c r="C197" s="89"/>
      <c r="D197" s="89"/>
      <c r="E197" s="89"/>
      <c r="F197" s="89"/>
      <c r="G197" s="89"/>
      <c r="H197" s="89"/>
      <c r="I197" s="89"/>
      <c r="J197" s="89"/>
      <c r="K197" s="89"/>
    </row>
    <row r="198" spans="1:12" ht="12" thickBot="1" x14ac:dyDescent="0.25">
      <c r="A198" s="13" t="s">
        <v>205</v>
      </c>
      <c r="B198" s="20" t="s">
        <v>206</v>
      </c>
      <c r="C198" s="91">
        <v>31300000</v>
      </c>
      <c r="D198" s="91">
        <v>26620000</v>
      </c>
      <c r="E198" s="91">
        <v>350000</v>
      </c>
      <c r="F198" s="91">
        <f>+C198+D198+E198</f>
        <v>58270000</v>
      </c>
      <c r="G198" s="91">
        <v>4407443.33</v>
      </c>
      <c r="H198" s="91">
        <v>23544448.289999999</v>
      </c>
      <c r="I198" s="91">
        <v>0</v>
      </c>
      <c r="J198" s="91">
        <f>+G198+H198</f>
        <v>27951891.619999997</v>
      </c>
      <c r="K198" s="91">
        <f>+F198-J198-I198</f>
        <v>30318108.380000003</v>
      </c>
      <c r="L198" s="85">
        <f>+(J198/F198)*100</f>
        <v>47.969609782049076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91">+D202</f>
        <v>0</v>
      </c>
      <c r="E200" s="92">
        <f t="shared" si="91"/>
        <v>0</v>
      </c>
      <c r="F200" s="92">
        <f t="shared" si="91"/>
        <v>0</v>
      </c>
      <c r="G200" s="92">
        <f t="shared" si="91"/>
        <v>0</v>
      </c>
      <c r="H200" s="92">
        <f t="shared" si="91"/>
        <v>0</v>
      </c>
      <c r="I200" s="92">
        <f t="shared" si="91"/>
        <v>0</v>
      </c>
      <c r="J200" s="92">
        <f t="shared" si="91"/>
        <v>0</v>
      </c>
      <c r="K200" s="92">
        <f t="shared" si="91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91"/>
      <c r="D203" s="91"/>
      <c r="E203" s="91"/>
      <c r="F203" s="91"/>
      <c r="G203" s="91"/>
      <c r="H203" s="91"/>
      <c r="I203" s="91"/>
      <c r="J203" s="91"/>
      <c r="K203" s="91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92">+D206+D207+D208</f>
        <v>0</v>
      </c>
      <c r="E204" s="92">
        <f t="shared" si="92"/>
        <v>0</v>
      </c>
      <c r="F204" s="92">
        <f t="shared" si="92"/>
        <v>0</v>
      </c>
      <c r="G204" s="92">
        <f t="shared" si="92"/>
        <v>0</v>
      </c>
      <c r="H204" s="92">
        <f t="shared" si="92"/>
        <v>0</v>
      </c>
      <c r="I204" s="92">
        <f t="shared" si="92"/>
        <v>0</v>
      </c>
      <c r="J204" s="92">
        <f t="shared" si="92"/>
        <v>0</v>
      </c>
      <c r="K204" s="92">
        <f t="shared" si="92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>+(J206/F206)*100</f>
        <v>#DIV/0!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>
        <f t="shared" ref="J208" si="93">+G208+H208+I208</f>
        <v>0</v>
      </c>
      <c r="K208" s="91">
        <f t="shared" ref="K208" si="94">+F208-J208</f>
        <v>0</v>
      </c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95">+D212</f>
        <v>0</v>
      </c>
      <c r="E210" s="90">
        <f t="shared" si="95"/>
        <v>0</v>
      </c>
      <c r="F210" s="90">
        <f t="shared" si="95"/>
        <v>0</v>
      </c>
      <c r="G210" s="90">
        <f t="shared" si="95"/>
        <v>0</v>
      </c>
      <c r="H210" s="90">
        <f t="shared" si="95"/>
        <v>0</v>
      </c>
      <c r="I210" s="90">
        <f t="shared" si="95"/>
        <v>0</v>
      </c>
      <c r="J210" s="90">
        <f t="shared" si="95"/>
        <v>0</v>
      </c>
      <c r="K210" s="90">
        <f t="shared" si="95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96">+D214+D215</f>
        <v>0</v>
      </c>
      <c r="E212" s="92">
        <f t="shared" si="96"/>
        <v>0</v>
      </c>
      <c r="F212" s="92">
        <f t="shared" si="96"/>
        <v>0</v>
      </c>
      <c r="G212" s="92">
        <f t="shared" si="96"/>
        <v>0</v>
      </c>
      <c r="H212" s="92">
        <f t="shared" si="96"/>
        <v>0</v>
      </c>
      <c r="I212" s="92">
        <f t="shared" si="96"/>
        <v>0</v>
      </c>
      <c r="J212" s="92">
        <f t="shared" si="96"/>
        <v>0</v>
      </c>
      <c r="K212" s="92">
        <f t="shared" si="96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91"/>
      <c r="K213" s="91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 t="shared" ref="F214:F215" si="97">+C214+D214+E214</f>
        <v>0</v>
      </c>
      <c r="G214" s="91">
        <v>0</v>
      </c>
      <c r="H214" s="91">
        <v>0</v>
      </c>
      <c r="I214" s="91">
        <v>0</v>
      </c>
      <c r="J214" s="91">
        <f t="shared" ref="J214:J215" si="98">+G214+H214</f>
        <v>0</v>
      </c>
      <c r="K214" s="91">
        <f t="shared" ref="K214:K215" si="99">+F214-J214-I214</f>
        <v>0</v>
      </c>
      <c r="L214" s="85" t="e">
        <f t="shared" ref="L214:L215" si="100">+(J214/F214)*100</f>
        <v>#DIV/0!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 t="shared" si="97"/>
        <v>0</v>
      </c>
      <c r="G215" s="91">
        <v>0</v>
      </c>
      <c r="H215" s="91">
        <v>0</v>
      </c>
      <c r="I215" s="91">
        <v>0</v>
      </c>
      <c r="J215" s="91">
        <f t="shared" si="98"/>
        <v>0</v>
      </c>
      <c r="K215" s="91">
        <f t="shared" si="99"/>
        <v>0</v>
      </c>
      <c r="L215" s="85" t="e">
        <f t="shared" si="100"/>
        <v>#DIV/0!</v>
      </c>
    </row>
    <row r="216" spans="1:12" ht="12" hidden="1" thickBot="1" x14ac:dyDescent="0.25">
      <c r="A216" s="26"/>
      <c r="B216" s="21"/>
      <c r="C216" s="95"/>
      <c r="D216" s="95"/>
      <c r="E216" s="95"/>
      <c r="F216" s="95"/>
      <c r="G216" s="95"/>
      <c r="H216" s="95"/>
      <c r="I216" s="95"/>
      <c r="J216" s="95"/>
      <c r="K216" s="95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F8:F9"/>
    <mergeCell ref="L8:L9"/>
    <mergeCell ref="M8:M9"/>
    <mergeCell ref="A1:L1"/>
    <mergeCell ref="A2:L2"/>
    <mergeCell ref="A3:L3"/>
    <mergeCell ref="A4:L4"/>
    <mergeCell ref="A5:L5"/>
    <mergeCell ref="A8:A9"/>
    <mergeCell ref="B8:B9"/>
    <mergeCell ref="C8:C9"/>
    <mergeCell ref="D8:D9"/>
    <mergeCell ref="E8:E9"/>
    <mergeCell ref="A6:L6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2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CONSOL-ING</vt:lpstr>
      <vt:lpstr>PRO-1</vt:lpstr>
      <vt:lpstr>PRO-2</vt:lpstr>
      <vt:lpstr>PRO-3</vt:lpstr>
      <vt:lpstr>PRO-4</vt:lpstr>
      <vt:lpstr>CONSOLIDADO</vt:lpstr>
      <vt:lpstr>PROGRAMA 01</vt:lpstr>
      <vt:lpstr>PROGRAMA 02 </vt:lpstr>
      <vt:lpstr>PROGRAMA 03 CON PROYEC.</vt:lpstr>
      <vt:lpstr>PROGRAMA 04</vt:lpstr>
      <vt:lpstr>% TRANSFERNCIA</vt:lpstr>
      <vt:lpstr>'CONSOL-ING'!Área_de_impresión</vt:lpstr>
      <vt:lpstr>CONSOLIDADO!Títulos_a_imprimir</vt:lpstr>
      <vt:lpstr>'PROGRAMA 01'!Títulos_a_imprimir</vt:lpstr>
      <vt:lpstr>'PROGRAMA 02 '!Títulos_a_imprimir</vt:lpstr>
      <vt:lpstr>'PROGRAMA 03 CON PROYEC.'!Títulos_a_imprimir</vt:lpstr>
      <vt:lpstr>'PROGRAMA 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osvaldo.vindas</dc:creator>
  <cp:lastModifiedBy>Osvaldo Vindas Esquivel</cp:lastModifiedBy>
  <cp:lastPrinted>2019-04-15T15:52:56Z</cp:lastPrinted>
  <dcterms:created xsi:type="dcterms:W3CDTF">2011-02-07T13:39:35Z</dcterms:created>
  <dcterms:modified xsi:type="dcterms:W3CDTF">2019-07-10T18:07:41Z</dcterms:modified>
</cp:coreProperties>
</file>