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valdo.vindas\Desktop\PRESUPUESTO 2019\ESTADOS PRESUPUESTARIOS TRIM\IV TRIMESTRE\"/>
    </mc:Choice>
  </mc:AlternateContent>
  <bookViews>
    <workbookView xWindow="0" yWindow="0" windowWidth="28800" windowHeight="12300" tabRatio="598" firstSheet="1"/>
  </bookViews>
  <sheets>
    <sheet name="CONSOL-ING" sheetId="34" r:id="rId1"/>
    <sheet name="PRO-1" sheetId="35" r:id="rId2"/>
    <sheet name="PRO-2" sheetId="36" r:id="rId3"/>
    <sheet name="PRO-3" sheetId="37" r:id="rId4"/>
    <sheet name="PRO-4" sheetId="165" r:id="rId5"/>
    <sheet name="% TRANSFERNCIA" sheetId="166" state="hidden" r:id="rId6"/>
    <sheet name="CONSOLIDADO" sheetId="167" r:id="rId7"/>
    <sheet name="PROGRAMA 01" sheetId="110" r:id="rId8"/>
    <sheet name="PROGRAMA 02 " sheetId="126" r:id="rId9"/>
    <sheet name="PROGRAMA 03 CON PROYEC." sheetId="145" r:id="rId10"/>
    <sheet name="PROGRAMA 04" sheetId="160" r:id="rId11"/>
  </sheets>
  <definedNames>
    <definedName name="_xlnm.Print_Area" localSheetId="0">'CONSOL-ING'!$A$1:$I$57</definedName>
    <definedName name="_xlnm.Print_Titles" localSheetId="6">CONSOLIDADO!$1:$8</definedName>
    <definedName name="_xlnm.Print_Titles" localSheetId="7">'PROGRAMA 01'!$1:$8</definedName>
    <definedName name="_xlnm.Print_Titles" localSheetId="8">'PROGRAMA 02 '!$1:$9</definedName>
    <definedName name="_xlnm.Print_Titles" localSheetId="9">'PROGRAMA 03 CON PROYEC.'!$1:$9</definedName>
    <definedName name="_xlnm.Print_Titles" localSheetId="10">'PROGRAMA 04'!$1:$8</definedName>
  </definedNames>
  <calcPr calcId="162913" calcMode="manual"/>
</workbook>
</file>

<file path=xl/calcChain.xml><?xml version="1.0" encoding="utf-8"?>
<calcChain xmlns="http://schemas.openxmlformats.org/spreadsheetml/2006/main">
  <c r="H27" i="37" l="1"/>
  <c r="H27" i="165"/>
  <c r="H27" i="36"/>
  <c r="H27" i="35"/>
  <c r="H26" i="35" s="1"/>
  <c r="G18" i="37" l="1"/>
  <c r="G17" i="37" s="1"/>
  <c r="G18" i="35"/>
  <c r="H18" i="35" l="1"/>
  <c r="A4" i="160" l="1"/>
  <c r="A4" i="145"/>
  <c r="A4" i="126"/>
  <c r="A4" i="110"/>
  <c r="L104" i="145" l="1"/>
  <c r="H185" i="110" l="1"/>
  <c r="I90" i="167" l="1"/>
  <c r="I91" i="167"/>
  <c r="J64" i="167"/>
  <c r="J65" i="167"/>
  <c r="J67" i="167"/>
  <c r="K64" i="167"/>
  <c r="K65" i="167"/>
  <c r="K67" i="167"/>
  <c r="C193" i="167"/>
  <c r="D193" i="167"/>
  <c r="E193" i="167"/>
  <c r="F193" i="167"/>
  <c r="G193" i="167"/>
  <c r="H193" i="167"/>
  <c r="I193" i="167"/>
  <c r="J193" i="167"/>
  <c r="L193" i="167" s="1"/>
  <c r="K193" i="167"/>
  <c r="H35" i="34"/>
  <c r="H17" i="35"/>
  <c r="E36" i="37"/>
  <c r="E26" i="37"/>
  <c r="E25" i="37" s="1"/>
  <c r="F186" i="145" l="1"/>
  <c r="J194" i="145"/>
  <c r="L194" i="145"/>
  <c r="K193" i="145"/>
  <c r="K194" i="145"/>
  <c r="D190" i="145" l="1"/>
  <c r="E190" i="145"/>
  <c r="G190" i="145"/>
  <c r="H190" i="145"/>
  <c r="I190" i="145"/>
  <c r="C190" i="145"/>
  <c r="F194" i="145"/>
  <c r="F17" i="126" l="1"/>
  <c r="F29" i="126"/>
  <c r="F30" i="126"/>
  <c r="F31" i="126"/>
  <c r="F32" i="126"/>
  <c r="F33" i="126"/>
  <c r="F37" i="126"/>
  <c r="F38" i="126"/>
  <c r="F39" i="126"/>
  <c r="F40" i="126"/>
  <c r="F41" i="126"/>
  <c r="F45" i="126"/>
  <c r="F46" i="126"/>
  <c r="F47" i="126"/>
  <c r="A4" i="36" l="1"/>
  <c r="A4" i="37" s="1"/>
  <c r="A4" i="165" s="1"/>
  <c r="J17" i="126" l="1"/>
  <c r="J29" i="126"/>
  <c r="J30" i="126"/>
  <c r="J31" i="126"/>
  <c r="J32" i="126"/>
  <c r="J33" i="126"/>
  <c r="J37" i="126"/>
  <c r="J38" i="126"/>
  <c r="J39" i="126"/>
  <c r="J40" i="126"/>
  <c r="J41" i="126"/>
  <c r="J45" i="126"/>
  <c r="J46" i="126"/>
  <c r="J47" i="126"/>
  <c r="J98" i="126"/>
  <c r="G22" i="34"/>
  <c r="I18" i="37" l="1"/>
  <c r="H40" i="167" l="1"/>
  <c r="E18" i="145" l="1"/>
  <c r="E35" i="34" l="1"/>
  <c r="E35" i="37"/>
  <c r="E34" i="34" s="1"/>
  <c r="G21" i="35" l="1"/>
  <c r="H28" i="34" l="1"/>
  <c r="H29" i="34"/>
  <c r="I206" i="167" l="1"/>
  <c r="H206" i="167"/>
  <c r="G206" i="167"/>
  <c r="E206" i="167"/>
  <c r="D206" i="167"/>
  <c r="C206" i="167"/>
  <c r="I205" i="167"/>
  <c r="H205" i="167"/>
  <c r="G205" i="167"/>
  <c r="E205" i="167"/>
  <c r="D205" i="167"/>
  <c r="C205" i="167"/>
  <c r="I201" i="167"/>
  <c r="H201" i="167"/>
  <c r="G201" i="167"/>
  <c r="E201" i="167"/>
  <c r="D201" i="167"/>
  <c r="C201" i="167"/>
  <c r="I197" i="167"/>
  <c r="H197" i="167"/>
  <c r="G197" i="167"/>
  <c r="E197" i="167"/>
  <c r="D197" i="167"/>
  <c r="C197" i="167"/>
  <c r="I192" i="167"/>
  <c r="H192" i="167"/>
  <c r="G192" i="167"/>
  <c r="E192" i="167"/>
  <c r="D192" i="167"/>
  <c r="C192" i="167"/>
  <c r="I191" i="167"/>
  <c r="H191" i="167"/>
  <c r="G191" i="167"/>
  <c r="E191" i="167"/>
  <c r="D191" i="167"/>
  <c r="C191" i="167"/>
  <c r="I185" i="167"/>
  <c r="H185" i="167"/>
  <c r="G185" i="167"/>
  <c r="E185" i="167"/>
  <c r="D185" i="167"/>
  <c r="C185" i="167"/>
  <c r="I181" i="167"/>
  <c r="H181" i="167"/>
  <c r="G181" i="167"/>
  <c r="E181" i="167"/>
  <c r="D181" i="167"/>
  <c r="C181" i="167"/>
  <c r="I180" i="167"/>
  <c r="H180" i="167"/>
  <c r="G180" i="167"/>
  <c r="E180" i="167"/>
  <c r="D180" i="167"/>
  <c r="C180" i="167"/>
  <c r="I179" i="167"/>
  <c r="H179" i="167"/>
  <c r="G179" i="167"/>
  <c r="E179" i="167"/>
  <c r="D179" i="167"/>
  <c r="C179" i="167"/>
  <c r="I175" i="167"/>
  <c r="H175" i="167"/>
  <c r="G175" i="167"/>
  <c r="E175" i="167"/>
  <c r="D175" i="167"/>
  <c r="C175" i="167"/>
  <c r="I174" i="167"/>
  <c r="H174" i="167"/>
  <c r="G174" i="167"/>
  <c r="E174" i="167"/>
  <c r="D174" i="167"/>
  <c r="C174" i="167"/>
  <c r="I173" i="167"/>
  <c r="H173" i="167"/>
  <c r="G173" i="167"/>
  <c r="E173" i="167"/>
  <c r="D173" i="167"/>
  <c r="C173" i="167"/>
  <c r="I172" i="167"/>
  <c r="H172" i="167"/>
  <c r="G172" i="167"/>
  <c r="E172" i="167"/>
  <c r="D172" i="167"/>
  <c r="C172" i="167"/>
  <c r="I171" i="167"/>
  <c r="H171" i="167"/>
  <c r="G171" i="167"/>
  <c r="E171" i="167"/>
  <c r="D171" i="167"/>
  <c r="C171" i="167"/>
  <c r="I170" i="167"/>
  <c r="H170" i="167"/>
  <c r="G170" i="167"/>
  <c r="E170" i="167"/>
  <c r="D170" i="167"/>
  <c r="C170" i="167"/>
  <c r="I169" i="167"/>
  <c r="H169" i="167"/>
  <c r="G169" i="167"/>
  <c r="E169" i="167"/>
  <c r="D169" i="167"/>
  <c r="C169" i="167"/>
  <c r="I168" i="167"/>
  <c r="H168" i="167"/>
  <c r="G168" i="167"/>
  <c r="E168" i="167"/>
  <c r="D168" i="167"/>
  <c r="C168" i="167"/>
  <c r="I162" i="167"/>
  <c r="H162" i="167"/>
  <c r="G162" i="167"/>
  <c r="E162" i="167"/>
  <c r="D162" i="167"/>
  <c r="C162" i="167"/>
  <c r="I161" i="167"/>
  <c r="H161" i="167"/>
  <c r="G161" i="167"/>
  <c r="E161" i="167"/>
  <c r="D161" i="167"/>
  <c r="C161" i="167"/>
  <c r="I160" i="167"/>
  <c r="H160" i="167"/>
  <c r="G160" i="167"/>
  <c r="E160" i="167"/>
  <c r="D160" i="167"/>
  <c r="C160" i="167"/>
  <c r="I159" i="167"/>
  <c r="H159" i="167"/>
  <c r="G159" i="167"/>
  <c r="E159" i="167"/>
  <c r="D159" i="167"/>
  <c r="C159" i="167"/>
  <c r="I158" i="167"/>
  <c r="H158" i="167"/>
  <c r="G158" i="167"/>
  <c r="E158" i="167"/>
  <c r="D158" i="167"/>
  <c r="C158" i="167"/>
  <c r="I157" i="167"/>
  <c r="H157" i="167"/>
  <c r="G157" i="167"/>
  <c r="E157" i="167"/>
  <c r="D157" i="167"/>
  <c r="C157" i="167"/>
  <c r="I156" i="167"/>
  <c r="H156" i="167"/>
  <c r="G156" i="167"/>
  <c r="E156" i="167"/>
  <c r="D156" i="167"/>
  <c r="C156" i="167"/>
  <c r="I155" i="167"/>
  <c r="H155" i="167"/>
  <c r="G155" i="167"/>
  <c r="E155" i="167"/>
  <c r="D155" i="167"/>
  <c r="C155" i="167"/>
  <c r="I151" i="167"/>
  <c r="H151" i="167"/>
  <c r="G151" i="167"/>
  <c r="E151" i="167"/>
  <c r="D151" i="167"/>
  <c r="C151" i="167"/>
  <c r="I150" i="167"/>
  <c r="H150" i="167"/>
  <c r="G150" i="167"/>
  <c r="E150" i="167"/>
  <c r="D150" i="167"/>
  <c r="C150" i="167"/>
  <c r="I146" i="167"/>
  <c r="H146" i="167"/>
  <c r="G146" i="167"/>
  <c r="E146" i="167"/>
  <c r="D146" i="167"/>
  <c r="C146" i="167"/>
  <c r="I145" i="167"/>
  <c r="H145" i="167"/>
  <c r="G145" i="167"/>
  <c r="E145" i="167"/>
  <c r="D145" i="167"/>
  <c r="C145" i="167"/>
  <c r="I144" i="167"/>
  <c r="H144" i="167"/>
  <c r="G144" i="167"/>
  <c r="E144" i="167"/>
  <c r="D144" i="167"/>
  <c r="C144" i="167"/>
  <c r="I143" i="167"/>
  <c r="H143" i="167"/>
  <c r="G143" i="167"/>
  <c r="E143" i="167"/>
  <c r="D143" i="167"/>
  <c r="C143" i="167"/>
  <c r="I142" i="167"/>
  <c r="H142" i="167"/>
  <c r="G142" i="167"/>
  <c r="E142" i="167"/>
  <c r="D142" i="167"/>
  <c r="C142" i="167"/>
  <c r="I141" i="167"/>
  <c r="H141" i="167"/>
  <c r="G141" i="167"/>
  <c r="E141" i="167"/>
  <c r="D141" i="167"/>
  <c r="C141" i="167"/>
  <c r="I137" i="167"/>
  <c r="H137" i="167"/>
  <c r="G137" i="167"/>
  <c r="E137" i="167"/>
  <c r="D137" i="167"/>
  <c r="C137" i="167"/>
  <c r="I133" i="167"/>
  <c r="H133" i="167"/>
  <c r="G133" i="167"/>
  <c r="E133" i="167"/>
  <c r="D133" i="167"/>
  <c r="C133" i="167"/>
  <c r="I132" i="167"/>
  <c r="H132" i="167"/>
  <c r="G132" i="167"/>
  <c r="E132" i="167"/>
  <c r="D132" i="167"/>
  <c r="C132" i="167"/>
  <c r="I131" i="167"/>
  <c r="H131" i="167"/>
  <c r="G131" i="167"/>
  <c r="E131" i="167"/>
  <c r="D131" i="167"/>
  <c r="C131" i="167"/>
  <c r="I130" i="167"/>
  <c r="H130" i="167"/>
  <c r="G130" i="167"/>
  <c r="E130" i="167"/>
  <c r="D130" i="167"/>
  <c r="C130" i="167"/>
  <c r="I124" i="167"/>
  <c r="H124" i="167"/>
  <c r="G124" i="167"/>
  <c r="E124" i="167"/>
  <c r="D124" i="167"/>
  <c r="C124" i="167"/>
  <c r="I123" i="167"/>
  <c r="H123" i="167"/>
  <c r="G123" i="167"/>
  <c r="E123" i="167"/>
  <c r="D123" i="167"/>
  <c r="C123" i="167"/>
  <c r="I122" i="167"/>
  <c r="H122" i="167"/>
  <c r="G122" i="167"/>
  <c r="E122" i="167"/>
  <c r="D122" i="167"/>
  <c r="C122" i="167"/>
  <c r="I118" i="167"/>
  <c r="H118" i="167"/>
  <c r="G118" i="167"/>
  <c r="E118" i="167"/>
  <c r="D118" i="167"/>
  <c r="C118" i="167"/>
  <c r="I114" i="167"/>
  <c r="H114" i="167"/>
  <c r="G114" i="167"/>
  <c r="E114" i="167"/>
  <c r="D114" i="167"/>
  <c r="C114" i="167"/>
  <c r="I113" i="167"/>
  <c r="H113" i="167"/>
  <c r="G113" i="167"/>
  <c r="E113" i="167"/>
  <c r="D113" i="167"/>
  <c r="C113" i="167"/>
  <c r="I112" i="167"/>
  <c r="H112" i="167"/>
  <c r="G112" i="167"/>
  <c r="E112" i="167"/>
  <c r="D112" i="167"/>
  <c r="C112" i="167"/>
  <c r="I111" i="167"/>
  <c r="H111" i="167"/>
  <c r="G111" i="167"/>
  <c r="E111" i="167"/>
  <c r="D111" i="167"/>
  <c r="C111" i="167"/>
  <c r="I110" i="167"/>
  <c r="H110" i="167"/>
  <c r="G110" i="167"/>
  <c r="E110" i="167"/>
  <c r="D110" i="167"/>
  <c r="C110" i="167"/>
  <c r="I109" i="167"/>
  <c r="H109" i="167"/>
  <c r="G109" i="167"/>
  <c r="E109" i="167"/>
  <c r="D109" i="167"/>
  <c r="C109" i="167"/>
  <c r="I108" i="167"/>
  <c r="H108" i="167"/>
  <c r="G108" i="167"/>
  <c r="E108" i="167"/>
  <c r="D108" i="167"/>
  <c r="C108" i="167"/>
  <c r="I107" i="167"/>
  <c r="H107" i="167"/>
  <c r="G107" i="167"/>
  <c r="E107" i="167"/>
  <c r="D107" i="167"/>
  <c r="C107" i="167"/>
  <c r="I103" i="167"/>
  <c r="H103" i="167"/>
  <c r="G103" i="167"/>
  <c r="E103" i="167"/>
  <c r="D103" i="167"/>
  <c r="C103" i="167"/>
  <c r="I102" i="167"/>
  <c r="H102" i="167"/>
  <c r="G102" i="167"/>
  <c r="E102" i="167"/>
  <c r="D102" i="167"/>
  <c r="C102" i="167"/>
  <c r="I101" i="167"/>
  <c r="H101" i="167"/>
  <c r="G101" i="167"/>
  <c r="E101" i="167"/>
  <c r="D101" i="167"/>
  <c r="C101" i="167"/>
  <c r="I97" i="167"/>
  <c r="H97" i="167"/>
  <c r="G97" i="167"/>
  <c r="E97" i="167"/>
  <c r="D97" i="167"/>
  <c r="C97" i="167"/>
  <c r="I92" i="167"/>
  <c r="H92" i="167"/>
  <c r="G92" i="167"/>
  <c r="E92" i="167"/>
  <c r="D92" i="167"/>
  <c r="C92" i="167"/>
  <c r="I93" i="167"/>
  <c r="H93" i="167"/>
  <c r="G93" i="167"/>
  <c r="E93" i="167"/>
  <c r="D93" i="167"/>
  <c r="C93" i="167"/>
  <c r="H91" i="167"/>
  <c r="G91" i="167"/>
  <c r="E91" i="167"/>
  <c r="D91" i="167"/>
  <c r="C91" i="167"/>
  <c r="H90" i="167"/>
  <c r="G90" i="167"/>
  <c r="E90" i="167"/>
  <c r="D90" i="167"/>
  <c r="C90" i="167"/>
  <c r="I77" i="167"/>
  <c r="H77" i="167"/>
  <c r="G77" i="167"/>
  <c r="E77" i="167"/>
  <c r="D77" i="167"/>
  <c r="C77" i="167"/>
  <c r="I86" i="167"/>
  <c r="H86" i="167"/>
  <c r="G86" i="167"/>
  <c r="E86" i="167"/>
  <c r="D86" i="167"/>
  <c r="C86" i="167"/>
  <c r="I85" i="167"/>
  <c r="H85" i="167"/>
  <c r="G85" i="167"/>
  <c r="E85" i="167"/>
  <c r="D85" i="167"/>
  <c r="C85" i="167"/>
  <c r="I84" i="167"/>
  <c r="H84" i="167"/>
  <c r="G84" i="167"/>
  <c r="E84" i="167"/>
  <c r="D84" i="167"/>
  <c r="C84" i="167"/>
  <c r="I83" i="167"/>
  <c r="H83" i="167"/>
  <c r="G83" i="167"/>
  <c r="E83" i="167"/>
  <c r="D83" i="167"/>
  <c r="C83" i="167"/>
  <c r="I82" i="167"/>
  <c r="H82" i="167"/>
  <c r="G82" i="167"/>
  <c r="E82" i="167"/>
  <c r="D82" i="167"/>
  <c r="C82" i="167"/>
  <c r="I81" i="167"/>
  <c r="H81" i="167"/>
  <c r="G81" i="167"/>
  <c r="E81" i="167"/>
  <c r="D81" i="167"/>
  <c r="C81" i="167"/>
  <c r="I76" i="167"/>
  <c r="H76" i="167"/>
  <c r="G76" i="167"/>
  <c r="E76" i="167"/>
  <c r="D76" i="167"/>
  <c r="C76" i="167"/>
  <c r="I75" i="167"/>
  <c r="H75" i="167"/>
  <c r="G75" i="167"/>
  <c r="E75" i="167"/>
  <c r="D75" i="167"/>
  <c r="C75" i="167"/>
  <c r="I74" i="167"/>
  <c r="H74" i="167"/>
  <c r="G74" i="167"/>
  <c r="E74" i="167"/>
  <c r="D74" i="167"/>
  <c r="C74" i="167"/>
  <c r="I73" i="167"/>
  <c r="H73" i="167"/>
  <c r="G73" i="167"/>
  <c r="E73" i="167"/>
  <c r="D73" i="167"/>
  <c r="C73" i="167"/>
  <c r="I72" i="167"/>
  <c r="H72" i="167"/>
  <c r="G72" i="167"/>
  <c r="E72" i="167"/>
  <c r="D72" i="167"/>
  <c r="C72" i="167"/>
  <c r="I71" i="167"/>
  <c r="H71" i="167"/>
  <c r="G71" i="167"/>
  <c r="E71" i="167"/>
  <c r="D71" i="167"/>
  <c r="C71" i="167"/>
  <c r="I67" i="167"/>
  <c r="H67" i="167"/>
  <c r="G67" i="167"/>
  <c r="E67" i="167"/>
  <c r="D67" i="167"/>
  <c r="C67" i="167"/>
  <c r="I66" i="167"/>
  <c r="H66" i="167"/>
  <c r="G66" i="167"/>
  <c r="E66" i="167"/>
  <c r="D66" i="167"/>
  <c r="C66" i="167"/>
  <c r="I65" i="167"/>
  <c r="H65" i="167"/>
  <c r="G65" i="167"/>
  <c r="E65" i="167"/>
  <c r="D65" i="167"/>
  <c r="C65" i="167"/>
  <c r="I64" i="167"/>
  <c r="H64" i="167"/>
  <c r="G64" i="167"/>
  <c r="E64" i="167"/>
  <c r="D64" i="167"/>
  <c r="C64" i="167"/>
  <c r="I63" i="167"/>
  <c r="H63" i="167"/>
  <c r="G63" i="167"/>
  <c r="E63" i="167"/>
  <c r="D63" i="167"/>
  <c r="C63" i="167"/>
  <c r="I59" i="167"/>
  <c r="H59" i="167"/>
  <c r="G59" i="167"/>
  <c r="E59" i="167"/>
  <c r="D59" i="167"/>
  <c r="C59" i="167"/>
  <c r="I58" i="167"/>
  <c r="H58" i="167"/>
  <c r="G58" i="167"/>
  <c r="E58" i="167"/>
  <c r="D58" i="167"/>
  <c r="C58" i="167"/>
  <c r="I57" i="167"/>
  <c r="H57" i="167"/>
  <c r="G57" i="167"/>
  <c r="E57" i="167"/>
  <c r="D57" i="167"/>
  <c r="C57" i="167"/>
  <c r="I56" i="167"/>
  <c r="H56" i="167"/>
  <c r="G56" i="167"/>
  <c r="E56" i="167"/>
  <c r="D56" i="167"/>
  <c r="C56" i="167"/>
  <c r="I50" i="167"/>
  <c r="H50" i="167"/>
  <c r="G50" i="167"/>
  <c r="E50" i="167"/>
  <c r="D50" i="167"/>
  <c r="C50" i="167"/>
  <c r="I46" i="167"/>
  <c r="H46" i="167"/>
  <c r="G46" i="167"/>
  <c r="E46" i="167"/>
  <c r="D46" i="167"/>
  <c r="C46" i="167"/>
  <c r="I45" i="167"/>
  <c r="H45" i="167"/>
  <c r="G45" i="167"/>
  <c r="E45" i="167"/>
  <c r="D45" i="167"/>
  <c r="C45" i="167"/>
  <c r="I44" i="167"/>
  <c r="H44" i="167"/>
  <c r="G44" i="167"/>
  <c r="E44" i="167"/>
  <c r="D44" i="167"/>
  <c r="C44" i="167"/>
  <c r="I40" i="167"/>
  <c r="G40" i="167"/>
  <c r="E40" i="167"/>
  <c r="D40" i="167"/>
  <c r="C40" i="167"/>
  <c r="I39" i="167"/>
  <c r="H39" i="167"/>
  <c r="G39" i="167"/>
  <c r="E39" i="167"/>
  <c r="D39" i="167"/>
  <c r="C39" i="167"/>
  <c r="I38" i="167"/>
  <c r="H38" i="167"/>
  <c r="G38" i="167"/>
  <c r="E38" i="167"/>
  <c r="D38" i="167"/>
  <c r="C38" i="167"/>
  <c r="I37" i="167"/>
  <c r="H37" i="167"/>
  <c r="G37" i="167"/>
  <c r="E37" i="167"/>
  <c r="D37" i="167"/>
  <c r="C37" i="167"/>
  <c r="I36" i="167"/>
  <c r="H36" i="167"/>
  <c r="G36" i="167"/>
  <c r="E36" i="167"/>
  <c r="D36" i="167"/>
  <c r="C36" i="167"/>
  <c r="I32" i="167"/>
  <c r="H32" i="167"/>
  <c r="G32" i="167"/>
  <c r="E32" i="167"/>
  <c r="D32" i="167"/>
  <c r="C32" i="167"/>
  <c r="I31" i="167"/>
  <c r="H31" i="167"/>
  <c r="G31" i="167"/>
  <c r="E31" i="167"/>
  <c r="D31" i="167"/>
  <c r="C31" i="167"/>
  <c r="I30" i="167"/>
  <c r="H30" i="167"/>
  <c r="G30" i="167"/>
  <c r="E30" i="167"/>
  <c r="D30" i="167"/>
  <c r="C30" i="167"/>
  <c r="I29" i="167"/>
  <c r="H29" i="167"/>
  <c r="G29" i="167"/>
  <c r="E29" i="167"/>
  <c r="D29" i="167"/>
  <c r="C29" i="167"/>
  <c r="I28" i="167"/>
  <c r="H28" i="167"/>
  <c r="G28" i="167"/>
  <c r="E28" i="167"/>
  <c r="D28" i="167"/>
  <c r="C28" i="167"/>
  <c r="I24" i="167"/>
  <c r="H24" i="167"/>
  <c r="G24" i="167"/>
  <c r="E24" i="167"/>
  <c r="D24" i="167"/>
  <c r="C24" i="167"/>
  <c r="I23" i="167"/>
  <c r="H23" i="167"/>
  <c r="G23" i="167"/>
  <c r="E23" i="167"/>
  <c r="D23" i="167"/>
  <c r="C23" i="167"/>
  <c r="I22" i="167"/>
  <c r="H22" i="167"/>
  <c r="G22" i="167"/>
  <c r="E22" i="167"/>
  <c r="D22" i="167"/>
  <c r="C22" i="167"/>
  <c r="I18" i="167"/>
  <c r="H18" i="167"/>
  <c r="G18" i="167"/>
  <c r="E18" i="167"/>
  <c r="D18" i="167"/>
  <c r="C18" i="167"/>
  <c r="I17" i="167"/>
  <c r="H17" i="167"/>
  <c r="G17" i="167"/>
  <c r="E17" i="167"/>
  <c r="D17" i="167"/>
  <c r="C17" i="167"/>
  <c r="D16" i="167"/>
  <c r="E16" i="167"/>
  <c r="G16" i="167"/>
  <c r="H16" i="167"/>
  <c r="I16" i="167"/>
  <c r="C16" i="167"/>
  <c r="C17" i="145" l="1"/>
  <c r="C18" i="145"/>
  <c r="J206" i="160" l="1"/>
  <c r="F206" i="160"/>
  <c r="J192" i="160"/>
  <c r="F192" i="160"/>
  <c r="J191" i="160"/>
  <c r="F191" i="160"/>
  <c r="J185" i="160"/>
  <c r="F185" i="160"/>
  <c r="J172" i="160"/>
  <c r="F172" i="160"/>
  <c r="J46" i="160"/>
  <c r="F46" i="160"/>
  <c r="J45" i="160"/>
  <c r="F45" i="160"/>
  <c r="J44" i="160"/>
  <c r="F44" i="160"/>
  <c r="J40" i="160"/>
  <c r="F40" i="160"/>
  <c r="J39" i="160"/>
  <c r="F39" i="160"/>
  <c r="J38" i="160"/>
  <c r="F38" i="160"/>
  <c r="J37" i="160"/>
  <c r="F37" i="160"/>
  <c r="J36" i="160"/>
  <c r="F36" i="160"/>
  <c r="J32" i="160"/>
  <c r="F32" i="160"/>
  <c r="J31" i="160"/>
  <c r="F31" i="160"/>
  <c r="J30" i="160"/>
  <c r="F30" i="160"/>
  <c r="J29" i="160"/>
  <c r="F29" i="160"/>
  <c r="J28" i="160"/>
  <c r="F28" i="160"/>
  <c r="J22" i="160"/>
  <c r="F22" i="160"/>
  <c r="J199" i="145"/>
  <c r="F199" i="145"/>
  <c r="J193" i="145"/>
  <c r="F193" i="145"/>
  <c r="J192" i="145"/>
  <c r="F192" i="145"/>
  <c r="J186" i="145"/>
  <c r="J176" i="145"/>
  <c r="F176" i="145"/>
  <c r="J173" i="145"/>
  <c r="F173" i="145"/>
  <c r="J172" i="145"/>
  <c r="F172" i="145"/>
  <c r="K172" i="145" s="1"/>
  <c r="J171" i="145"/>
  <c r="F171" i="145"/>
  <c r="F170" i="167" s="1"/>
  <c r="J170" i="145"/>
  <c r="F170" i="145"/>
  <c r="K170" i="145" s="1"/>
  <c r="J163" i="145"/>
  <c r="F163" i="145"/>
  <c r="J162" i="145"/>
  <c r="F162" i="145"/>
  <c r="J161" i="145"/>
  <c r="F161" i="145"/>
  <c r="J160" i="145"/>
  <c r="F160" i="145"/>
  <c r="J159" i="145"/>
  <c r="F159" i="145"/>
  <c r="J158" i="145"/>
  <c r="F158" i="145"/>
  <c r="J157" i="145"/>
  <c r="F157" i="145"/>
  <c r="J156" i="145"/>
  <c r="F156" i="145"/>
  <c r="J152" i="145"/>
  <c r="F152" i="145"/>
  <c r="J146" i="145"/>
  <c r="F146" i="145"/>
  <c r="K146" i="145" s="1"/>
  <c r="J147" i="145"/>
  <c r="F147" i="145"/>
  <c r="K147" i="145" s="1"/>
  <c r="J144" i="145"/>
  <c r="F144" i="145"/>
  <c r="J142" i="145"/>
  <c r="F142" i="145"/>
  <c r="J138" i="145"/>
  <c r="F138" i="145"/>
  <c r="J134" i="145"/>
  <c r="F134" i="145"/>
  <c r="K134" i="145" s="1"/>
  <c r="J133" i="145"/>
  <c r="F133" i="145"/>
  <c r="J132" i="145"/>
  <c r="F132" i="145"/>
  <c r="J131" i="145"/>
  <c r="F131" i="145"/>
  <c r="J125" i="145"/>
  <c r="F125" i="145"/>
  <c r="J124" i="145"/>
  <c r="L124" i="145" s="1"/>
  <c r="F124" i="145"/>
  <c r="K124" i="145" s="1"/>
  <c r="J119" i="145"/>
  <c r="F119" i="145"/>
  <c r="J114" i="145"/>
  <c r="F114" i="145"/>
  <c r="J113" i="145"/>
  <c r="F113" i="145"/>
  <c r="J112" i="145"/>
  <c r="F112" i="145"/>
  <c r="J111" i="145"/>
  <c r="F111" i="145"/>
  <c r="J104" i="145"/>
  <c r="F104" i="145"/>
  <c r="K104" i="145" s="1"/>
  <c r="J103" i="145"/>
  <c r="F103" i="145"/>
  <c r="J102" i="145"/>
  <c r="F102" i="145"/>
  <c r="K102" i="145" s="1"/>
  <c r="J98" i="145"/>
  <c r="F98" i="145"/>
  <c r="J94" i="145"/>
  <c r="F94" i="145"/>
  <c r="J93" i="145"/>
  <c r="F93" i="145"/>
  <c r="J92" i="145"/>
  <c r="F92" i="145"/>
  <c r="J91" i="145"/>
  <c r="F91" i="145"/>
  <c r="J87" i="145"/>
  <c r="F87" i="145"/>
  <c r="K87" i="145" s="1"/>
  <c r="J86" i="145"/>
  <c r="F86" i="145"/>
  <c r="J84" i="145"/>
  <c r="F84" i="145"/>
  <c r="K84" i="145" s="1"/>
  <c r="J82" i="145"/>
  <c r="F82" i="145"/>
  <c r="J78" i="145"/>
  <c r="F78" i="145"/>
  <c r="K78" i="145" s="1"/>
  <c r="J77" i="145"/>
  <c r="F77" i="145"/>
  <c r="J76" i="145"/>
  <c r="F76" i="145"/>
  <c r="K76" i="145" s="1"/>
  <c r="J75" i="145"/>
  <c r="F75" i="145"/>
  <c r="J74" i="145"/>
  <c r="F74" i="145"/>
  <c r="K74" i="145" s="1"/>
  <c r="J73" i="145"/>
  <c r="L73" i="145" s="1"/>
  <c r="F73" i="145"/>
  <c r="J72" i="145"/>
  <c r="F72" i="145"/>
  <c r="K72" i="145" s="1"/>
  <c r="J68" i="145"/>
  <c r="F68" i="145"/>
  <c r="J67" i="145"/>
  <c r="J66" i="167" s="1"/>
  <c r="F67" i="145"/>
  <c r="J66" i="145"/>
  <c r="F66" i="145"/>
  <c r="J65" i="145"/>
  <c r="F65" i="145"/>
  <c r="J64" i="145"/>
  <c r="F64" i="145"/>
  <c r="J60" i="145"/>
  <c r="F60" i="145"/>
  <c r="J59" i="145"/>
  <c r="F59" i="145"/>
  <c r="J58" i="145"/>
  <c r="F58" i="145"/>
  <c r="J57" i="145"/>
  <c r="F57" i="145"/>
  <c r="J51" i="145"/>
  <c r="F51" i="145"/>
  <c r="L51" i="145" s="1"/>
  <c r="J47" i="145"/>
  <c r="F47" i="145"/>
  <c r="F46" i="167" s="1"/>
  <c r="J46" i="145"/>
  <c r="F46" i="145"/>
  <c r="F45" i="167" s="1"/>
  <c r="J45" i="145"/>
  <c r="F45" i="145"/>
  <c r="F44" i="167" s="1"/>
  <c r="J41" i="145"/>
  <c r="F41" i="145"/>
  <c r="F40" i="167" s="1"/>
  <c r="J40" i="145"/>
  <c r="F40" i="145"/>
  <c r="F39" i="167" s="1"/>
  <c r="J39" i="145"/>
  <c r="F39" i="145"/>
  <c r="J38" i="145"/>
  <c r="F38" i="145"/>
  <c r="F37" i="167" s="1"/>
  <c r="J37" i="145"/>
  <c r="F37" i="145"/>
  <c r="J33" i="145"/>
  <c r="F33" i="145"/>
  <c r="F32" i="167" s="1"/>
  <c r="J32" i="145"/>
  <c r="F32" i="145"/>
  <c r="F31" i="167" s="1"/>
  <c r="J31" i="145"/>
  <c r="F31" i="145"/>
  <c r="F30" i="167" s="1"/>
  <c r="J30" i="145"/>
  <c r="F30" i="145"/>
  <c r="F29" i="167" s="1"/>
  <c r="J29" i="145"/>
  <c r="F29" i="145"/>
  <c r="F28" i="167" s="1"/>
  <c r="J23" i="145"/>
  <c r="F23" i="145"/>
  <c r="J19" i="145"/>
  <c r="F19" i="145"/>
  <c r="J18" i="145"/>
  <c r="F18" i="145"/>
  <c r="J192" i="126"/>
  <c r="K192" i="126" s="1"/>
  <c r="F192" i="126"/>
  <c r="J193" i="126"/>
  <c r="F193" i="126"/>
  <c r="J173" i="126"/>
  <c r="F173" i="126"/>
  <c r="J171" i="126"/>
  <c r="F171" i="126"/>
  <c r="J192" i="110"/>
  <c r="F192" i="110"/>
  <c r="J191" i="110"/>
  <c r="J191" i="167" s="1"/>
  <c r="F191" i="110"/>
  <c r="J185" i="110"/>
  <c r="F185" i="110"/>
  <c r="J175" i="110"/>
  <c r="F175" i="110"/>
  <c r="J174" i="110"/>
  <c r="F174" i="110"/>
  <c r="J173" i="110"/>
  <c r="F173" i="110"/>
  <c r="J172" i="110"/>
  <c r="F172" i="110"/>
  <c r="J171" i="110"/>
  <c r="F171" i="110"/>
  <c r="J170" i="110"/>
  <c r="F170" i="110"/>
  <c r="J113" i="110"/>
  <c r="F113" i="110"/>
  <c r="J50" i="110"/>
  <c r="F50" i="110"/>
  <c r="J46" i="110"/>
  <c r="F46" i="110"/>
  <c r="J45" i="110"/>
  <c r="F45" i="110"/>
  <c r="J44" i="110"/>
  <c r="F44" i="110"/>
  <c r="J40" i="110"/>
  <c r="F40" i="110"/>
  <c r="J39" i="110"/>
  <c r="F39" i="110"/>
  <c r="J38" i="110"/>
  <c r="F38" i="110"/>
  <c r="J37" i="110"/>
  <c r="F37" i="110"/>
  <c r="J36" i="110"/>
  <c r="F36" i="110"/>
  <c r="J22" i="110"/>
  <c r="F22" i="110"/>
  <c r="J24" i="110"/>
  <c r="F24" i="110"/>
  <c r="J32" i="110"/>
  <c r="F32" i="110"/>
  <c r="J31" i="110"/>
  <c r="F31" i="110"/>
  <c r="J30" i="110"/>
  <c r="F30" i="110"/>
  <c r="J29" i="110"/>
  <c r="F29" i="110"/>
  <c r="J28" i="110"/>
  <c r="F28" i="110"/>
  <c r="F191" i="167" l="1"/>
  <c r="K59" i="145"/>
  <c r="K176" i="145"/>
  <c r="K192" i="145"/>
  <c r="K160" i="145"/>
  <c r="K114" i="145"/>
  <c r="L65" i="145"/>
  <c r="L67" i="145"/>
  <c r="K173" i="126"/>
  <c r="K171" i="110"/>
  <c r="K173" i="110"/>
  <c r="K157" i="145"/>
  <c r="L193" i="126"/>
  <c r="F192" i="167"/>
  <c r="K185" i="110"/>
  <c r="K175" i="110"/>
  <c r="J28" i="167"/>
  <c r="J32" i="167"/>
  <c r="J46" i="167"/>
  <c r="J37" i="167"/>
  <c r="K159" i="145"/>
  <c r="K161" i="145"/>
  <c r="K199" i="145"/>
  <c r="K163" i="145"/>
  <c r="K125" i="145"/>
  <c r="K119" i="145"/>
  <c r="K193" i="126"/>
  <c r="J172" i="167"/>
  <c r="J40" i="167"/>
  <c r="K156" i="145"/>
  <c r="F155" i="167"/>
  <c r="K144" i="145"/>
  <c r="F143" i="167"/>
  <c r="K138" i="145"/>
  <c r="F137" i="167"/>
  <c r="L84" i="145"/>
  <c r="K39" i="145"/>
  <c r="F38" i="167"/>
  <c r="K37" i="145"/>
  <c r="F36" i="167"/>
  <c r="K133" i="145"/>
  <c r="K171" i="126"/>
  <c r="J44" i="167"/>
  <c r="J30" i="167"/>
  <c r="K172" i="110"/>
  <c r="F172" i="167"/>
  <c r="K192" i="110"/>
  <c r="K170" i="110"/>
  <c r="K24" i="110"/>
  <c r="J192" i="167"/>
  <c r="K113" i="145"/>
  <c r="K92" i="145"/>
  <c r="J38" i="167"/>
  <c r="J36" i="167"/>
  <c r="K142" i="145"/>
  <c r="K132" i="145"/>
  <c r="K103" i="145"/>
  <c r="K93" i="145"/>
  <c r="K82" i="145"/>
  <c r="L57" i="145"/>
  <c r="J45" i="167"/>
  <c r="J29" i="167"/>
  <c r="J31" i="167"/>
  <c r="K32" i="145"/>
  <c r="K19" i="145"/>
  <c r="J39" i="167"/>
  <c r="L192" i="126"/>
  <c r="K45" i="126"/>
  <c r="K47" i="126"/>
  <c r="K38" i="126"/>
  <c r="K40" i="126"/>
  <c r="K31" i="126"/>
  <c r="K33" i="126"/>
  <c r="K191" i="110"/>
  <c r="K44" i="110"/>
  <c r="K46" i="110"/>
  <c r="K39" i="110"/>
  <c r="K28" i="110"/>
  <c r="K32" i="110"/>
  <c r="K162" i="145"/>
  <c r="F161" i="167"/>
  <c r="L76" i="145"/>
  <c r="L59" i="145"/>
  <c r="K174" i="110"/>
  <c r="K113" i="110"/>
  <c r="K22" i="110"/>
  <c r="K29" i="126"/>
  <c r="L193" i="145"/>
  <c r="L186" i="145"/>
  <c r="L173" i="145"/>
  <c r="L171" i="145"/>
  <c r="L163" i="145"/>
  <c r="L161" i="145"/>
  <c r="K158" i="145"/>
  <c r="L159" i="145"/>
  <c r="L157" i="145"/>
  <c r="K152" i="145"/>
  <c r="L152" i="145"/>
  <c r="L142" i="145"/>
  <c r="K131" i="145"/>
  <c r="L125" i="145"/>
  <c r="L119" i="145"/>
  <c r="K112" i="145"/>
  <c r="K111" i="145"/>
  <c r="L114" i="145"/>
  <c r="L113" i="145"/>
  <c r="L112" i="145"/>
  <c r="L111" i="145"/>
  <c r="L102" i="145"/>
  <c r="K98" i="145"/>
  <c r="L98" i="145"/>
  <c r="K94" i="145"/>
  <c r="K91" i="145"/>
  <c r="L94" i="145"/>
  <c r="L93" i="145"/>
  <c r="L92" i="145"/>
  <c r="L91" i="145"/>
  <c r="K86" i="145"/>
  <c r="L87" i="145"/>
  <c r="L86" i="145"/>
  <c r="L82" i="145"/>
  <c r="K77" i="145"/>
  <c r="K73" i="145"/>
  <c r="K75" i="145"/>
  <c r="L78" i="145"/>
  <c r="L77" i="145"/>
  <c r="L75" i="145"/>
  <c r="L74" i="145"/>
  <c r="L72" i="145"/>
  <c r="L131" i="145"/>
  <c r="L138" i="145"/>
  <c r="L146" i="145"/>
  <c r="L158" i="145"/>
  <c r="L162" i="145"/>
  <c r="L172" i="145"/>
  <c r="L199" i="145"/>
  <c r="K171" i="145"/>
  <c r="K173" i="145"/>
  <c r="K186" i="145"/>
  <c r="L133" i="145"/>
  <c r="L144" i="145"/>
  <c r="L156" i="145"/>
  <c r="L160" i="145"/>
  <c r="L170" i="145"/>
  <c r="L176" i="145"/>
  <c r="L192" i="145"/>
  <c r="L132" i="145"/>
  <c r="L134" i="145"/>
  <c r="L147" i="145"/>
  <c r="L68" i="145"/>
  <c r="L66" i="145"/>
  <c r="L64" i="145"/>
  <c r="K68" i="145"/>
  <c r="K67" i="145"/>
  <c r="K66" i="167" s="1"/>
  <c r="K66" i="145"/>
  <c r="K65" i="145"/>
  <c r="K64" i="145"/>
  <c r="K60" i="145"/>
  <c r="L58" i="145"/>
  <c r="K58" i="145"/>
  <c r="K57" i="145"/>
  <c r="K51" i="145"/>
  <c r="L47" i="145"/>
  <c r="L46" i="145"/>
  <c r="L45" i="145"/>
  <c r="K41" i="145"/>
  <c r="K40" i="145"/>
  <c r="K38" i="145"/>
  <c r="K33" i="145"/>
  <c r="K31" i="145"/>
  <c r="K30" i="145"/>
  <c r="K29" i="145"/>
  <c r="K45" i="145"/>
  <c r="K47" i="145"/>
  <c r="K46" i="145"/>
  <c r="L41" i="145"/>
  <c r="L40" i="145"/>
  <c r="L39" i="145"/>
  <c r="L38" i="145"/>
  <c r="L37" i="145"/>
  <c r="L33" i="145"/>
  <c r="L32" i="145"/>
  <c r="L31" i="145"/>
  <c r="L30" i="145"/>
  <c r="L29" i="145"/>
  <c r="K23" i="145"/>
  <c r="L23" i="145"/>
  <c r="L19" i="145"/>
  <c r="K18" i="145"/>
  <c r="L18" i="145"/>
  <c r="L171" i="126"/>
  <c r="L46" i="126"/>
  <c r="L41" i="126"/>
  <c r="L39" i="126"/>
  <c r="L37" i="126"/>
  <c r="K32" i="126"/>
  <c r="K30" i="126"/>
  <c r="L32" i="126"/>
  <c r="L30" i="126"/>
  <c r="L31" i="126"/>
  <c r="L38" i="126"/>
  <c r="L40" i="126"/>
  <c r="L47" i="126"/>
  <c r="K37" i="126"/>
  <c r="K39" i="126"/>
  <c r="K41" i="126"/>
  <c r="K46" i="126"/>
  <c r="L29" i="126"/>
  <c r="L33" i="126"/>
  <c r="L45" i="126"/>
  <c r="L173" i="126"/>
  <c r="L170" i="110"/>
  <c r="L172" i="110"/>
  <c r="L174" i="110"/>
  <c r="L185" i="110"/>
  <c r="L192" i="110"/>
  <c r="L22" i="110"/>
  <c r="L171" i="110"/>
  <c r="L173" i="110"/>
  <c r="L175" i="110"/>
  <c r="L191" i="110"/>
  <c r="L113" i="110"/>
  <c r="K50" i="110"/>
  <c r="L50" i="110"/>
  <c r="K45" i="110"/>
  <c r="L46" i="110"/>
  <c r="L45" i="110"/>
  <c r="L44" i="110"/>
  <c r="K40" i="110"/>
  <c r="K38" i="110"/>
  <c r="K37" i="110"/>
  <c r="K36" i="110"/>
  <c r="L40" i="110"/>
  <c r="L39" i="110"/>
  <c r="L38" i="110"/>
  <c r="L37" i="110"/>
  <c r="L36" i="110"/>
  <c r="K31" i="110"/>
  <c r="K30" i="110"/>
  <c r="K29" i="110"/>
  <c r="L32" i="110"/>
  <c r="L31" i="110"/>
  <c r="L30" i="110"/>
  <c r="L29" i="110"/>
  <c r="L28" i="110"/>
  <c r="L24" i="110"/>
  <c r="B29" i="34"/>
  <c r="H8" i="110" l="1"/>
  <c r="H9" i="126" s="1"/>
  <c r="H9" i="145" s="1"/>
  <c r="H8" i="160" s="1"/>
  <c r="G8" i="110"/>
  <c r="G9" i="126" s="1"/>
  <c r="G9" i="145" s="1"/>
  <c r="G8" i="160" s="1"/>
  <c r="J197" i="160"/>
  <c r="F197" i="160"/>
  <c r="J171" i="160"/>
  <c r="F171" i="160"/>
  <c r="J170" i="160"/>
  <c r="J170" i="167" s="1"/>
  <c r="F170" i="160"/>
  <c r="J161" i="160"/>
  <c r="F161" i="160"/>
  <c r="J160" i="160"/>
  <c r="F160" i="160"/>
  <c r="J159" i="160"/>
  <c r="F159" i="160"/>
  <c r="J158" i="160"/>
  <c r="F158" i="160"/>
  <c r="J157" i="160"/>
  <c r="F157" i="160"/>
  <c r="J156" i="160"/>
  <c r="F156" i="160"/>
  <c r="J155" i="160"/>
  <c r="F155" i="160"/>
  <c r="J145" i="160"/>
  <c r="F145" i="160"/>
  <c r="J143" i="160"/>
  <c r="F143" i="160"/>
  <c r="J137" i="160"/>
  <c r="F137" i="160"/>
  <c r="J132" i="160"/>
  <c r="F132" i="160"/>
  <c r="J131" i="160"/>
  <c r="F131" i="160"/>
  <c r="J113" i="160"/>
  <c r="F113" i="160"/>
  <c r="J97" i="160"/>
  <c r="F97" i="160"/>
  <c r="J86" i="160"/>
  <c r="F86" i="160"/>
  <c r="J77" i="160"/>
  <c r="F77" i="160"/>
  <c r="J71" i="160"/>
  <c r="F71" i="160"/>
  <c r="J66" i="160"/>
  <c r="F66" i="160"/>
  <c r="J65" i="160"/>
  <c r="F65" i="160"/>
  <c r="J59" i="160"/>
  <c r="F59" i="160"/>
  <c r="J85" i="145"/>
  <c r="F85" i="145"/>
  <c r="J83" i="145"/>
  <c r="F83" i="145"/>
  <c r="J198" i="126"/>
  <c r="F198" i="126"/>
  <c r="J176" i="126"/>
  <c r="F176" i="126"/>
  <c r="J172" i="126"/>
  <c r="J171" i="167" s="1"/>
  <c r="F172" i="126"/>
  <c r="F171" i="167" s="1"/>
  <c r="J162" i="126"/>
  <c r="F162" i="126"/>
  <c r="J161" i="126"/>
  <c r="F161" i="126"/>
  <c r="J160" i="126"/>
  <c r="F160" i="126"/>
  <c r="F159" i="167" s="1"/>
  <c r="J159" i="126"/>
  <c r="F159" i="126"/>
  <c r="F158" i="167" s="1"/>
  <c r="J158" i="126"/>
  <c r="F158" i="126"/>
  <c r="F157" i="167" s="1"/>
  <c r="J157" i="126"/>
  <c r="F157" i="126"/>
  <c r="F156" i="167" s="1"/>
  <c r="J156" i="126"/>
  <c r="F156" i="126"/>
  <c r="J152" i="126"/>
  <c r="F152" i="126"/>
  <c r="J146" i="126"/>
  <c r="F146" i="126"/>
  <c r="F145" i="167" s="1"/>
  <c r="J144" i="126"/>
  <c r="F144" i="126"/>
  <c r="J138" i="126"/>
  <c r="F138" i="126"/>
  <c r="J133" i="126"/>
  <c r="F133" i="126"/>
  <c r="J102" i="126"/>
  <c r="F102" i="126"/>
  <c r="F98" i="126"/>
  <c r="J94" i="126"/>
  <c r="F94" i="126"/>
  <c r="J93" i="126"/>
  <c r="F93" i="126"/>
  <c r="J87" i="126"/>
  <c r="F87" i="126"/>
  <c r="J86" i="126"/>
  <c r="F86" i="126"/>
  <c r="J85" i="126"/>
  <c r="F85" i="126"/>
  <c r="J84" i="126"/>
  <c r="F84" i="126"/>
  <c r="J74" i="126"/>
  <c r="F74" i="126"/>
  <c r="J23" i="126"/>
  <c r="J22" i="167" s="1"/>
  <c r="F23" i="126"/>
  <c r="F22" i="167" s="1"/>
  <c r="J197" i="110"/>
  <c r="F197" i="110"/>
  <c r="J162" i="110"/>
  <c r="F162" i="110"/>
  <c r="J161" i="110"/>
  <c r="F161" i="110"/>
  <c r="J160" i="110"/>
  <c r="F160" i="110"/>
  <c r="J159" i="110"/>
  <c r="F159" i="110"/>
  <c r="J158" i="110"/>
  <c r="F158" i="110"/>
  <c r="J157" i="110"/>
  <c r="F157" i="110"/>
  <c r="J156" i="110"/>
  <c r="K156" i="110" s="1"/>
  <c r="F156" i="110"/>
  <c r="J155" i="110"/>
  <c r="F155" i="110"/>
  <c r="J151" i="110"/>
  <c r="F151" i="110"/>
  <c r="F151" i="167" s="1"/>
  <c r="J146" i="110"/>
  <c r="F146" i="110"/>
  <c r="J145" i="110"/>
  <c r="F145" i="110"/>
  <c r="J144" i="110"/>
  <c r="F144" i="110"/>
  <c r="J143" i="110"/>
  <c r="F143" i="110"/>
  <c r="J142" i="110"/>
  <c r="F142" i="110"/>
  <c r="J141" i="110"/>
  <c r="F141" i="110"/>
  <c r="J137" i="110"/>
  <c r="F137" i="110"/>
  <c r="J133" i="110"/>
  <c r="F133" i="110"/>
  <c r="J132" i="110"/>
  <c r="J132" i="167" s="1"/>
  <c r="F132" i="110"/>
  <c r="F132" i="167" s="1"/>
  <c r="J131" i="110"/>
  <c r="F131" i="110"/>
  <c r="J124" i="110"/>
  <c r="F124" i="110"/>
  <c r="J123" i="110"/>
  <c r="F123" i="110"/>
  <c r="J118" i="110"/>
  <c r="F118" i="110"/>
  <c r="J112" i="110"/>
  <c r="F112" i="110"/>
  <c r="J111" i="110"/>
  <c r="F111" i="110"/>
  <c r="J110" i="110"/>
  <c r="F110" i="110"/>
  <c r="J109" i="110"/>
  <c r="F109" i="110"/>
  <c r="J108" i="110"/>
  <c r="F108" i="110"/>
  <c r="J107" i="110"/>
  <c r="F107" i="110"/>
  <c r="J103" i="110"/>
  <c r="F103" i="110"/>
  <c r="J102" i="110"/>
  <c r="F102" i="110"/>
  <c r="J101" i="110"/>
  <c r="F101" i="110"/>
  <c r="J97" i="110"/>
  <c r="F97" i="110"/>
  <c r="F97" i="167" s="1"/>
  <c r="J93" i="110"/>
  <c r="F93" i="110"/>
  <c r="J92" i="110"/>
  <c r="F92" i="110"/>
  <c r="J91" i="110"/>
  <c r="F91" i="110"/>
  <c r="J90" i="110"/>
  <c r="F90" i="110"/>
  <c r="J86" i="110"/>
  <c r="J86" i="167" s="1"/>
  <c r="F86" i="110"/>
  <c r="J85" i="110"/>
  <c r="F85" i="110"/>
  <c r="J84" i="110"/>
  <c r="F84" i="110"/>
  <c r="J83" i="110"/>
  <c r="F83" i="110"/>
  <c r="J82" i="110"/>
  <c r="F82" i="110"/>
  <c r="J81" i="110"/>
  <c r="F81" i="110"/>
  <c r="J74" i="110"/>
  <c r="F74" i="110"/>
  <c r="J67" i="110"/>
  <c r="F67" i="110"/>
  <c r="J66" i="110"/>
  <c r="F66" i="110"/>
  <c r="J65" i="110"/>
  <c r="F65" i="110"/>
  <c r="J64" i="110"/>
  <c r="F64" i="110"/>
  <c r="J63" i="110"/>
  <c r="F63" i="110"/>
  <c r="J18" i="110"/>
  <c r="F18" i="110"/>
  <c r="J161" i="167" l="1"/>
  <c r="J143" i="167"/>
  <c r="J157" i="167"/>
  <c r="J155" i="167"/>
  <c r="J137" i="167"/>
  <c r="J97" i="167"/>
  <c r="J158" i="167"/>
  <c r="J160" i="167"/>
  <c r="J159" i="167"/>
  <c r="F197" i="167"/>
  <c r="J197" i="167"/>
  <c r="F160" i="167"/>
  <c r="J156" i="167"/>
  <c r="J145" i="167"/>
  <c r="F86" i="167"/>
  <c r="K18" i="110"/>
  <c r="K102" i="110"/>
  <c r="K111" i="110"/>
  <c r="K197" i="110"/>
  <c r="K81" i="110"/>
  <c r="K141" i="110"/>
  <c r="K145" i="110"/>
  <c r="K118" i="110"/>
  <c r="K85" i="145"/>
  <c r="K83" i="145"/>
  <c r="K159" i="110"/>
  <c r="K132" i="110"/>
  <c r="K155" i="110"/>
  <c r="K108" i="110"/>
  <c r="K110" i="110"/>
  <c r="K63" i="110"/>
  <c r="K65" i="110"/>
  <c r="K64" i="110"/>
  <c r="K103" i="110"/>
  <c r="K66" i="110"/>
  <c r="K74" i="110"/>
  <c r="K82" i="110"/>
  <c r="K84" i="110"/>
  <c r="K93" i="110"/>
  <c r="K101" i="110"/>
  <c r="K123" i="110"/>
  <c r="K151" i="110"/>
  <c r="K158" i="110"/>
  <c r="K160" i="110"/>
  <c r="K162" i="110"/>
  <c r="K83" i="110"/>
  <c r="K85" i="110"/>
  <c r="K90" i="110"/>
  <c r="K92" i="110"/>
  <c r="K97" i="110"/>
  <c r="K137" i="110"/>
  <c r="K142" i="110"/>
  <c r="K144" i="110"/>
  <c r="K146" i="110"/>
  <c r="K161" i="110"/>
  <c r="K112" i="110"/>
  <c r="K131" i="110"/>
  <c r="K133" i="110"/>
  <c r="K67" i="110"/>
  <c r="K86" i="110"/>
  <c r="K91" i="110"/>
  <c r="K107" i="110"/>
  <c r="K109" i="110"/>
  <c r="K124" i="110"/>
  <c r="K143" i="110"/>
  <c r="K157" i="110"/>
  <c r="G154" i="145"/>
  <c r="K8" i="167" l="1"/>
  <c r="J8" i="167"/>
  <c r="I8" i="167"/>
  <c r="K8" i="160"/>
  <c r="J8" i="160"/>
  <c r="I8" i="160"/>
  <c r="K9" i="145"/>
  <c r="J9" i="145"/>
  <c r="I9" i="145"/>
  <c r="K9" i="126"/>
  <c r="J9" i="126"/>
  <c r="I9" i="126"/>
  <c r="I8" i="110"/>
  <c r="J8" i="110"/>
  <c r="K8" i="110"/>
  <c r="D29" i="34" l="1"/>
  <c r="E29" i="34"/>
  <c r="D28" i="34"/>
  <c r="E28" i="34"/>
  <c r="C26" i="34" l="1"/>
  <c r="C26" i="35"/>
  <c r="D80" i="145" l="1"/>
  <c r="C80" i="145"/>
  <c r="J214" i="160" l="1"/>
  <c r="F214" i="160"/>
  <c r="K214" i="160" s="1"/>
  <c r="J213" i="160"/>
  <c r="F213" i="160"/>
  <c r="J205" i="160"/>
  <c r="F205" i="160"/>
  <c r="J201" i="160"/>
  <c r="F201" i="160"/>
  <c r="K197" i="160"/>
  <c r="J193" i="160"/>
  <c r="F193" i="160"/>
  <c r="K192" i="160"/>
  <c r="K192" i="167" s="1"/>
  <c r="K191" i="160"/>
  <c r="K191" i="167" s="1"/>
  <c r="K185" i="160"/>
  <c r="J181" i="160"/>
  <c r="F181" i="160"/>
  <c r="K181" i="160" s="1"/>
  <c r="J180" i="160"/>
  <c r="F180" i="160"/>
  <c r="J179" i="160"/>
  <c r="F179" i="160"/>
  <c r="J175" i="160"/>
  <c r="J175" i="167" s="1"/>
  <c r="F175" i="160"/>
  <c r="J174" i="160"/>
  <c r="F174" i="160"/>
  <c r="K174" i="160" s="1"/>
  <c r="J173" i="160"/>
  <c r="F173" i="160"/>
  <c r="K172" i="160"/>
  <c r="K172" i="167" s="1"/>
  <c r="K170" i="160"/>
  <c r="K170" i="167" s="1"/>
  <c r="J169" i="160"/>
  <c r="F169" i="160"/>
  <c r="J168" i="160"/>
  <c r="F168" i="160"/>
  <c r="J162" i="160"/>
  <c r="F162" i="160"/>
  <c r="K159" i="160"/>
  <c r="K155" i="160"/>
  <c r="J151" i="160"/>
  <c r="J151" i="167" s="1"/>
  <c r="F151" i="160"/>
  <c r="J150" i="160"/>
  <c r="F150" i="160"/>
  <c r="J146" i="160"/>
  <c r="F146" i="160"/>
  <c r="K146" i="160" s="1"/>
  <c r="J144" i="160"/>
  <c r="F144" i="160"/>
  <c r="J142" i="160"/>
  <c r="F142" i="160"/>
  <c r="K142" i="160" s="1"/>
  <c r="J141" i="160"/>
  <c r="F141" i="160"/>
  <c r="J133" i="160"/>
  <c r="F133" i="160"/>
  <c r="K133" i="160" s="1"/>
  <c r="J130" i="160"/>
  <c r="F130" i="160"/>
  <c r="J124" i="160"/>
  <c r="F124" i="160"/>
  <c r="K124" i="160" s="1"/>
  <c r="J123" i="160"/>
  <c r="F123" i="160"/>
  <c r="J122" i="160"/>
  <c r="F122" i="160"/>
  <c r="K122" i="160" s="1"/>
  <c r="J118" i="160"/>
  <c r="F118" i="160"/>
  <c r="J114" i="160"/>
  <c r="F114" i="160"/>
  <c r="J112" i="160"/>
  <c r="F112" i="160"/>
  <c r="K112" i="160" s="1"/>
  <c r="J111" i="160"/>
  <c r="F111" i="160"/>
  <c r="J110" i="160"/>
  <c r="F110" i="160"/>
  <c r="K110" i="160" s="1"/>
  <c r="J109" i="160"/>
  <c r="F109" i="160"/>
  <c r="J108" i="160"/>
  <c r="F108" i="160"/>
  <c r="K108" i="160" s="1"/>
  <c r="J107" i="160"/>
  <c r="F107" i="160"/>
  <c r="J103" i="160"/>
  <c r="F103" i="160"/>
  <c r="K103" i="160" s="1"/>
  <c r="J102" i="160"/>
  <c r="F102" i="160"/>
  <c r="J101" i="160"/>
  <c r="J101" i="167" s="1"/>
  <c r="F101" i="160"/>
  <c r="J90" i="160"/>
  <c r="F90" i="160"/>
  <c r="J93" i="160"/>
  <c r="J93" i="167" s="1"/>
  <c r="F93" i="160"/>
  <c r="F93" i="167" s="1"/>
  <c r="J92" i="160"/>
  <c r="J92" i="167" s="1"/>
  <c r="F92" i="160"/>
  <c r="F92" i="167" s="1"/>
  <c r="J91" i="160"/>
  <c r="F91" i="160"/>
  <c r="J85" i="160"/>
  <c r="J85" i="167" s="1"/>
  <c r="F85" i="160"/>
  <c r="F85" i="167" s="1"/>
  <c r="J84" i="160"/>
  <c r="J84" i="167" s="1"/>
  <c r="F84" i="160"/>
  <c r="F84" i="167" s="1"/>
  <c r="J83" i="160"/>
  <c r="J83" i="167" s="1"/>
  <c r="F83" i="160"/>
  <c r="F83" i="167" s="1"/>
  <c r="J82" i="160"/>
  <c r="F82" i="160"/>
  <c r="J81" i="160"/>
  <c r="F81" i="160"/>
  <c r="J76" i="160"/>
  <c r="F76" i="160"/>
  <c r="J75" i="160"/>
  <c r="F75" i="160"/>
  <c r="J74" i="160"/>
  <c r="F74" i="160"/>
  <c r="J73" i="160"/>
  <c r="F73" i="160"/>
  <c r="J72" i="160"/>
  <c r="F72" i="160"/>
  <c r="J67" i="160"/>
  <c r="F67" i="160"/>
  <c r="J64" i="160"/>
  <c r="F64" i="160"/>
  <c r="J63" i="160"/>
  <c r="F63" i="160"/>
  <c r="J58" i="160"/>
  <c r="F58" i="160"/>
  <c r="J57" i="160"/>
  <c r="F57" i="160"/>
  <c r="J56" i="160"/>
  <c r="F56" i="160"/>
  <c r="J50" i="160"/>
  <c r="F50" i="160"/>
  <c r="J24" i="160"/>
  <c r="F24" i="160"/>
  <c r="J23" i="160"/>
  <c r="F23" i="160"/>
  <c r="J18" i="160"/>
  <c r="F18" i="160"/>
  <c r="J17" i="160"/>
  <c r="F17" i="160"/>
  <c r="J216" i="145"/>
  <c r="F216" i="145"/>
  <c r="J215" i="145"/>
  <c r="F215" i="145"/>
  <c r="J208" i="145"/>
  <c r="F208" i="145"/>
  <c r="J207" i="145"/>
  <c r="F207" i="145"/>
  <c r="J203" i="145"/>
  <c r="F203" i="145"/>
  <c r="J195" i="145"/>
  <c r="J190" i="145" s="1"/>
  <c r="F195" i="145"/>
  <c r="F190" i="145" s="1"/>
  <c r="J175" i="145"/>
  <c r="F175" i="145"/>
  <c r="J174" i="145"/>
  <c r="F174" i="145"/>
  <c r="J169" i="145"/>
  <c r="F169" i="145"/>
  <c r="J151" i="145"/>
  <c r="F151" i="145"/>
  <c r="J145" i="145"/>
  <c r="F145" i="145"/>
  <c r="J143" i="145"/>
  <c r="F143" i="145"/>
  <c r="J123" i="145"/>
  <c r="F123" i="145"/>
  <c r="J115" i="145"/>
  <c r="F115" i="145"/>
  <c r="J110" i="145"/>
  <c r="F110" i="145"/>
  <c r="J109" i="145"/>
  <c r="F109" i="145"/>
  <c r="J108" i="145"/>
  <c r="F108" i="145"/>
  <c r="J25" i="145"/>
  <c r="F25" i="145"/>
  <c r="J24" i="145"/>
  <c r="F24" i="145"/>
  <c r="J64" i="126"/>
  <c r="J63" i="167" s="1"/>
  <c r="F64" i="126"/>
  <c r="F63" i="167" s="1"/>
  <c r="J215" i="126"/>
  <c r="F215" i="126"/>
  <c r="J214" i="126"/>
  <c r="F214" i="126"/>
  <c r="J207" i="126"/>
  <c r="F207" i="126"/>
  <c r="J206" i="126"/>
  <c r="F206" i="126"/>
  <c r="J202" i="126"/>
  <c r="F202" i="126"/>
  <c r="J194" i="126"/>
  <c r="F194" i="126"/>
  <c r="J186" i="126"/>
  <c r="J185" i="167" s="1"/>
  <c r="F186" i="126"/>
  <c r="F185" i="167" s="1"/>
  <c r="J182" i="126"/>
  <c r="F182" i="126"/>
  <c r="J181" i="126"/>
  <c r="F181" i="126"/>
  <c r="J180" i="126"/>
  <c r="F180" i="126"/>
  <c r="J175" i="126"/>
  <c r="F175" i="126"/>
  <c r="F174" i="167" s="1"/>
  <c r="J174" i="126"/>
  <c r="J173" i="167" s="1"/>
  <c r="F174" i="126"/>
  <c r="F173" i="167" s="1"/>
  <c r="J170" i="126"/>
  <c r="F170" i="126"/>
  <c r="J169" i="126"/>
  <c r="F169" i="126"/>
  <c r="J163" i="126"/>
  <c r="J162" i="167" s="1"/>
  <c r="F163" i="126"/>
  <c r="F162" i="167" s="1"/>
  <c r="J151" i="126"/>
  <c r="F151" i="126"/>
  <c r="J147" i="126"/>
  <c r="J146" i="167" s="1"/>
  <c r="F147" i="126"/>
  <c r="F146" i="167" s="1"/>
  <c r="J145" i="126"/>
  <c r="F145" i="126"/>
  <c r="K144" i="126"/>
  <c r="J143" i="126"/>
  <c r="F143" i="126"/>
  <c r="J142" i="126"/>
  <c r="F142" i="126"/>
  <c r="F141" i="167" s="1"/>
  <c r="J134" i="126"/>
  <c r="J133" i="167" s="1"/>
  <c r="F134" i="126"/>
  <c r="F133" i="167" s="1"/>
  <c r="J132" i="126"/>
  <c r="J131" i="167" s="1"/>
  <c r="F132" i="126"/>
  <c r="J131" i="126"/>
  <c r="F131" i="126"/>
  <c r="J125" i="126"/>
  <c r="J124" i="167" s="1"/>
  <c r="F125" i="126"/>
  <c r="F124" i="167" s="1"/>
  <c r="J124" i="126"/>
  <c r="J123" i="167" s="1"/>
  <c r="F124" i="126"/>
  <c r="J123" i="126"/>
  <c r="F123" i="126"/>
  <c r="K123" i="126" s="1"/>
  <c r="J119" i="126"/>
  <c r="J118" i="167" s="1"/>
  <c r="F119" i="126"/>
  <c r="J115" i="126"/>
  <c r="F115" i="126"/>
  <c r="J114" i="126"/>
  <c r="J113" i="167" s="1"/>
  <c r="F114" i="126"/>
  <c r="F113" i="167" s="1"/>
  <c r="J113" i="126"/>
  <c r="J112" i="167" s="1"/>
  <c r="F113" i="126"/>
  <c r="J112" i="126"/>
  <c r="J111" i="167" s="1"/>
  <c r="F112" i="126"/>
  <c r="F111" i="167" s="1"/>
  <c r="J111" i="126"/>
  <c r="J110" i="167" s="1"/>
  <c r="F111" i="126"/>
  <c r="J110" i="126"/>
  <c r="F110" i="126"/>
  <c r="J109" i="126"/>
  <c r="J108" i="167" s="1"/>
  <c r="F109" i="126"/>
  <c r="J108" i="126"/>
  <c r="F108" i="126"/>
  <c r="J104" i="126"/>
  <c r="J103" i="167" s="1"/>
  <c r="F104" i="126"/>
  <c r="J103" i="126"/>
  <c r="J102" i="167" s="1"/>
  <c r="F103" i="126"/>
  <c r="F102" i="167" s="1"/>
  <c r="J92" i="126"/>
  <c r="J91" i="167" s="1"/>
  <c r="F92" i="126"/>
  <c r="K84" i="126"/>
  <c r="J83" i="126"/>
  <c r="J82" i="167" s="1"/>
  <c r="F83" i="126"/>
  <c r="J82" i="126"/>
  <c r="J81" i="167" s="1"/>
  <c r="F82" i="126"/>
  <c r="F81" i="167" s="1"/>
  <c r="J78" i="126"/>
  <c r="F78" i="126"/>
  <c r="J77" i="126"/>
  <c r="F77" i="126"/>
  <c r="J76" i="126"/>
  <c r="F76" i="126"/>
  <c r="J75" i="126"/>
  <c r="J74" i="167" s="1"/>
  <c r="F75" i="126"/>
  <c r="F74" i="167" s="1"/>
  <c r="J73" i="126"/>
  <c r="F73" i="126"/>
  <c r="J68" i="126"/>
  <c r="F68" i="126"/>
  <c r="F67" i="167" s="1"/>
  <c r="J67" i="126"/>
  <c r="F67" i="126"/>
  <c r="F66" i="167" s="1"/>
  <c r="J66" i="126"/>
  <c r="F66" i="126"/>
  <c r="F65" i="167" s="1"/>
  <c r="J65" i="126"/>
  <c r="F65" i="126"/>
  <c r="J60" i="126"/>
  <c r="F60" i="126"/>
  <c r="J59" i="126"/>
  <c r="F59" i="126"/>
  <c r="J58" i="126"/>
  <c r="F58" i="126"/>
  <c r="J57" i="126"/>
  <c r="F57" i="126"/>
  <c r="J51" i="126"/>
  <c r="J50" i="167" s="1"/>
  <c r="F51" i="126"/>
  <c r="F50" i="167" s="1"/>
  <c r="J25" i="126"/>
  <c r="F25" i="126"/>
  <c r="J24" i="126"/>
  <c r="F24" i="126"/>
  <c r="J19" i="126"/>
  <c r="F19" i="126"/>
  <c r="J18" i="126"/>
  <c r="F18" i="126"/>
  <c r="J214" i="110"/>
  <c r="F214" i="110"/>
  <c r="J213" i="110"/>
  <c r="F213" i="110"/>
  <c r="J205" i="110"/>
  <c r="J205" i="167" s="1"/>
  <c r="F205" i="110"/>
  <c r="F205" i="167" s="1"/>
  <c r="J206" i="110"/>
  <c r="J206" i="167" s="1"/>
  <c r="F206" i="110"/>
  <c r="F206" i="167" s="1"/>
  <c r="J201" i="110"/>
  <c r="F201" i="110"/>
  <c r="J193" i="110"/>
  <c r="F193" i="110"/>
  <c r="J169" i="110"/>
  <c r="F169" i="110"/>
  <c r="J168" i="110"/>
  <c r="J168" i="167" s="1"/>
  <c r="F168" i="110"/>
  <c r="F168" i="167" s="1"/>
  <c r="J150" i="110"/>
  <c r="F150" i="110"/>
  <c r="J130" i="110"/>
  <c r="F130" i="110"/>
  <c r="J122" i="110"/>
  <c r="F122" i="110"/>
  <c r="J114" i="110"/>
  <c r="J114" i="167" s="1"/>
  <c r="F114" i="110"/>
  <c r="J77" i="110"/>
  <c r="J77" i="167" s="1"/>
  <c r="F77" i="110"/>
  <c r="F77" i="167" s="1"/>
  <c r="J76" i="110"/>
  <c r="J76" i="167" s="1"/>
  <c r="F76" i="110"/>
  <c r="F76" i="167" s="1"/>
  <c r="J75" i="110"/>
  <c r="J75" i="167" s="1"/>
  <c r="F75" i="110"/>
  <c r="F75" i="167" s="1"/>
  <c r="J73" i="110"/>
  <c r="J73" i="167" s="1"/>
  <c r="F73" i="110"/>
  <c r="F73" i="167" s="1"/>
  <c r="J72" i="110"/>
  <c r="J72" i="167" s="1"/>
  <c r="F72" i="110"/>
  <c r="J71" i="110"/>
  <c r="F71" i="110"/>
  <c r="J59" i="110"/>
  <c r="F59" i="110"/>
  <c r="J58" i="110"/>
  <c r="J58" i="167" s="1"/>
  <c r="F58" i="110"/>
  <c r="F58" i="167" s="1"/>
  <c r="J57" i="110"/>
  <c r="F57" i="110"/>
  <c r="J56" i="110"/>
  <c r="J56" i="167" s="1"/>
  <c r="F56" i="110"/>
  <c r="F56" i="167" s="1"/>
  <c r="J23" i="110"/>
  <c r="F23" i="110"/>
  <c r="J17" i="110"/>
  <c r="J17" i="167" s="1"/>
  <c r="F17" i="110"/>
  <c r="F17" i="167" s="1"/>
  <c r="F114" i="167" l="1"/>
  <c r="J174" i="167"/>
  <c r="J107" i="167"/>
  <c r="J109" i="167"/>
  <c r="K108" i="145"/>
  <c r="K110" i="145"/>
  <c r="F107" i="167"/>
  <c r="K201" i="160"/>
  <c r="J144" i="167"/>
  <c r="J130" i="167"/>
  <c r="K175" i="160"/>
  <c r="F175" i="167"/>
  <c r="F150" i="167"/>
  <c r="J150" i="167"/>
  <c r="J142" i="167"/>
  <c r="J141" i="167"/>
  <c r="F142" i="167"/>
  <c r="F130" i="167"/>
  <c r="K101" i="160"/>
  <c r="F101" i="167"/>
  <c r="F103" i="167"/>
  <c r="F108" i="167"/>
  <c r="F110" i="167"/>
  <c r="F112" i="167"/>
  <c r="F118" i="167"/>
  <c r="F123" i="167"/>
  <c r="F72" i="167"/>
  <c r="F64" i="167"/>
  <c r="F82" i="167"/>
  <c r="K83" i="167"/>
  <c r="F18" i="167"/>
  <c r="F24" i="167"/>
  <c r="J18" i="167"/>
  <c r="J24" i="167"/>
  <c r="F144" i="167"/>
  <c r="J122" i="167"/>
  <c r="F109" i="167"/>
  <c r="F201" i="167"/>
  <c r="J201" i="167"/>
  <c r="F169" i="167"/>
  <c r="J169" i="167"/>
  <c r="K132" i="126"/>
  <c r="F131" i="167"/>
  <c r="F122" i="167"/>
  <c r="F57" i="167"/>
  <c r="F59" i="167"/>
  <c r="K92" i="126"/>
  <c r="F91" i="167"/>
  <c r="J57" i="167"/>
  <c r="J59" i="167"/>
  <c r="F23" i="167"/>
  <c r="J23" i="167"/>
  <c r="K168" i="110"/>
  <c r="K213" i="110"/>
  <c r="K19" i="126"/>
  <c r="K59" i="126"/>
  <c r="K65" i="126"/>
  <c r="K151" i="126"/>
  <c r="K193" i="160"/>
  <c r="K24" i="126"/>
  <c r="K58" i="110"/>
  <c r="K76" i="110"/>
  <c r="K205" i="110"/>
  <c r="K205" i="160"/>
  <c r="K168" i="160"/>
  <c r="K109" i="126"/>
  <c r="K111" i="126"/>
  <c r="K110" i="167" s="1"/>
  <c r="K113" i="126"/>
  <c r="K112" i="167" s="1"/>
  <c r="K161" i="160"/>
  <c r="K114" i="160"/>
  <c r="K86" i="160"/>
  <c r="K145" i="160"/>
  <c r="K151" i="145"/>
  <c r="K158" i="126"/>
  <c r="K160" i="126"/>
  <c r="K159" i="167" s="1"/>
  <c r="K162" i="126"/>
  <c r="K102" i="126"/>
  <c r="K104" i="126"/>
  <c r="K103" i="167" s="1"/>
  <c r="K86" i="126"/>
  <c r="K206" i="110"/>
  <c r="K144" i="160"/>
  <c r="K160" i="160"/>
  <c r="K162" i="160"/>
  <c r="K82" i="160"/>
  <c r="K23" i="160"/>
  <c r="K28" i="160"/>
  <c r="K28" i="167" s="1"/>
  <c r="K30" i="160"/>
  <c r="K30" i="167" s="1"/>
  <c r="K39" i="160"/>
  <c r="K39" i="167" s="1"/>
  <c r="K44" i="160"/>
  <c r="K44" i="167" s="1"/>
  <c r="K58" i="160"/>
  <c r="K65" i="160"/>
  <c r="K67" i="160"/>
  <c r="K72" i="160"/>
  <c r="K76" i="160"/>
  <c r="K81" i="160"/>
  <c r="K83" i="160"/>
  <c r="K91" i="160"/>
  <c r="K93" i="160"/>
  <c r="K97" i="160"/>
  <c r="K107" i="160"/>
  <c r="K109" i="160"/>
  <c r="K111" i="160"/>
  <c r="K130" i="160"/>
  <c r="K132" i="160"/>
  <c r="K141" i="160"/>
  <c r="K143" i="160"/>
  <c r="K143" i="167" s="1"/>
  <c r="K169" i="145"/>
  <c r="K175" i="145"/>
  <c r="K208" i="145"/>
  <c r="K216" i="145"/>
  <c r="K112" i="126"/>
  <c r="K111" i="167" s="1"/>
  <c r="K119" i="126"/>
  <c r="K118" i="167" s="1"/>
  <c r="K131" i="126"/>
  <c r="K138" i="126"/>
  <c r="K143" i="126"/>
  <c r="K145" i="126"/>
  <c r="K152" i="126"/>
  <c r="K157" i="126"/>
  <c r="K159" i="126"/>
  <c r="K163" i="126"/>
  <c r="K162" i="167" s="1"/>
  <c r="K170" i="126"/>
  <c r="K23" i="110"/>
  <c r="K57" i="110"/>
  <c r="K59" i="110"/>
  <c r="K75" i="110"/>
  <c r="K77" i="110"/>
  <c r="K67" i="126"/>
  <c r="K82" i="126"/>
  <c r="K81" i="167" s="1"/>
  <c r="K94" i="126"/>
  <c r="K180" i="160"/>
  <c r="K213" i="160"/>
  <c r="K73" i="110"/>
  <c r="K90" i="160"/>
  <c r="K131" i="160"/>
  <c r="K56" i="110"/>
  <c r="K72" i="110"/>
  <c r="K114" i="126"/>
  <c r="K172" i="126"/>
  <c r="K176" i="126"/>
  <c r="K175" i="167" s="1"/>
  <c r="K181" i="126"/>
  <c r="K198" i="126"/>
  <c r="K197" i="167" s="1"/>
  <c r="K214" i="126"/>
  <c r="K64" i="126"/>
  <c r="K24" i="145"/>
  <c r="K143" i="145"/>
  <c r="K203" i="145"/>
  <c r="K32" i="160"/>
  <c r="K32" i="167" s="1"/>
  <c r="K74" i="160"/>
  <c r="K157" i="160"/>
  <c r="K130" i="110"/>
  <c r="K169" i="110"/>
  <c r="K169" i="167" s="1"/>
  <c r="K193" i="110"/>
  <c r="K214" i="110"/>
  <c r="K18" i="126"/>
  <c r="K51" i="126"/>
  <c r="K60" i="126"/>
  <c r="K66" i="126"/>
  <c r="K68" i="126"/>
  <c r="K76" i="126"/>
  <c r="K78" i="126"/>
  <c r="K83" i="126"/>
  <c r="K82" i="167" s="1"/>
  <c r="K87" i="126"/>
  <c r="K86" i="167" s="1"/>
  <c r="K93" i="126"/>
  <c r="K98" i="126"/>
  <c r="K108" i="126"/>
  <c r="K110" i="126"/>
  <c r="K109" i="167" s="1"/>
  <c r="K125" i="126"/>
  <c r="K124" i="167" s="1"/>
  <c r="K175" i="126"/>
  <c r="K174" i="167" s="1"/>
  <c r="K180" i="126"/>
  <c r="K182" i="126"/>
  <c r="K194" i="126"/>
  <c r="K202" i="126"/>
  <c r="K207" i="126"/>
  <c r="K25" i="145"/>
  <c r="K109" i="145"/>
  <c r="K115" i="145"/>
  <c r="K207" i="145"/>
  <c r="K215" i="145"/>
  <c r="K17" i="160"/>
  <c r="K22" i="160"/>
  <c r="K24" i="160"/>
  <c r="K40" i="160"/>
  <c r="K40" i="167" s="1"/>
  <c r="K45" i="160"/>
  <c r="K45" i="167" s="1"/>
  <c r="K50" i="160"/>
  <c r="K59" i="160"/>
  <c r="K64" i="160"/>
  <c r="K66" i="160"/>
  <c r="K73" i="160"/>
  <c r="K75" i="160"/>
  <c r="K77" i="160"/>
  <c r="K102" i="160"/>
  <c r="K123" i="160"/>
  <c r="K151" i="160"/>
  <c r="K156" i="160"/>
  <c r="K158" i="160"/>
  <c r="K171" i="160"/>
  <c r="K173" i="160"/>
  <c r="K179" i="160"/>
  <c r="K71" i="160"/>
  <c r="K57" i="160"/>
  <c r="K56" i="160"/>
  <c r="K38" i="160"/>
  <c r="K38" i="167" s="1"/>
  <c r="K37" i="160"/>
  <c r="K37" i="167" s="1"/>
  <c r="K36" i="160"/>
  <c r="K36" i="167" s="1"/>
  <c r="K31" i="160"/>
  <c r="K31" i="167" s="1"/>
  <c r="K29" i="160"/>
  <c r="K29" i="167" s="1"/>
  <c r="K156" i="126"/>
  <c r="K155" i="167" s="1"/>
  <c r="K57" i="126"/>
  <c r="K206" i="160"/>
  <c r="K169" i="160"/>
  <c r="K150" i="160"/>
  <c r="K137" i="160"/>
  <c r="K118" i="160"/>
  <c r="K92" i="160"/>
  <c r="K84" i="160"/>
  <c r="K85" i="160"/>
  <c r="K18" i="160"/>
  <c r="K195" i="145"/>
  <c r="K190" i="145" s="1"/>
  <c r="K174" i="145"/>
  <c r="K145" i="145"/>
  <c r="K123" i="145"/>
  <c r="K215" i="126"/>
  <c r="K206" i="126"/>
  <c r="K186" i="126"/>
  <c r="K185" i="167" s="1"/>
  <c r="K174" i="126"/>
  <c r="K169" i="126"/>
  <c r="K161" i="126"/>
  <c r="K146" i="126"/>
  <c r="K145" i="167" s="1"/>
  <c r="K147" i="126"/>
  <c r="K146" i="167" s="1"/>
  <c r="K142" i="126"/>
  <c r="K133" i="126"/>
  <c r="K134" i="126"/>
  <c r="K133" i="167" s="1"/>
  <c r="K103" i="126"/>
  <c r="K124" i="126"/>
  <c r="K115" i="126"/>
  <c r="K85" i="126"/>
  <c r="K84" i="167" s="1"/>
  <c r="K74" i="126"/>
  <c r="K75" i="126"/>
  <c r="K74" i="167" s="1"/>
  <c r="K73" i="126"/>
  <c r="K77" i="126"/>
  <c r="K58" i="126"/>
  <c r="K25" i="126"/>
  <c r="K24" i="167" s="1"/>
  <c r="K23" i="126"/>
  <c r="K22" i="167" s="1"/>
  <c r="K201" i="110"/>
  <c r="K150" i="110"/>
  <c r="K122" i="110"/>
  <c r="K114" i="110"/>
  <c r="K71" i="110"/>
  <c r="K17" i="110"/>
  <c r="K113" i="160"/>
  <c r="K63" i="160"/>
  <c r="K46" i="160"/>
  <c r="K46" i="167" s="1"/>
  <c r="K171" i="167" l="1"/>
  <c r="K157" i="167"/>
  <c r="K132" i="167"/>
  <c r="K131" i="167"/>
  <c r="K158" i="167"/>
  <c r="K161" i="167"/>
  <c r="K97" i="167"/>
  <c r="K137" i="167"/>
  <c r="K142" i="167"/>
  <c r="K130" i="167"/>
  <c r="K160" i="167"/>
  <c r="K156" i="167"/>
  <c r="K151" i="167"/>
  <c r="K141" i="167"/>
  <c r="K123" i="167"/>
  <c r="K102" i="167"/>
  <c r="K107" i="167"/>
  <c r="K113" i="167"/>
  <c r="K101" i="167"/>
  <c r="K76" i="167"/>
  <c r="K93" i="167"/>
  <c r="K77" i="167"/>
  <c r="K92" i="167"/>
  <c r="K63" i="167"/>
  <c r="K85" i="167"/>
  <c r="K91" i="167"/>
  <c r="K50" i="167"/>
  <c r="K18" i="167"/>
  <c r="K201" i="167"/>
  <c r="K173" i="167"/>
  <c r="K150" i="167"/>
  <c r="K144" i="167"/>
  <c r="K122" i="167"/>
  <c r="K114" i="167"/>
  <c r="K108" i="167"/>
  <c r="K23" i="167"/>
  <c r="K206" i="167"/>
  <c r="K205" i="167"/>
  <c r="K168" i="167"/>
  <c r="K75" i="167"/>
  <c r="K58" i="167"/>
  <c r="K72" i="167"/>
  <c r="K73" i="167"/>
  <c r="K59" i="167"/>
  <c r="K56" i="167"/>
  <c r="K57" i="167"/>
  <c r="K17" i="167"/>
  <c r="H9" i="36"/>
  <c r="H9" i="37" s="1"/>
  <c r="H9" i="165" s="1"/>
  <c r="E25" i="165" l="1"/>
  <c r="F35" i="37"/>
  <c r="I35" i="37" s="1"/>
  <c r="E25" i="35" l="1"/>
  <c r="E80" i="145" l="1"/>
  <c r="G80" i="145"/>
  <c r="H80" i="145"/>
  <c r="I80" i="145"/>
  <c r="K176" i="110" l="1"/>
  <c r="K178" i="110"/>
  <c r="G26" i="37" l="1"/>
  <c r="G16" i="35" l="1"/>
  <c r="H22" i="34" l="1"/>
  <c r="I214" i="167" l="1"/>
  <c r="H214" i="167"/>
  <c r="G214" i="167"/>
  <c r="E214" i="167"/>
  <c r="D214" i="167"/>
  <c r="C214" i="167"/>
  <c r="I213" i="167"/>
  <c r="H213" i="167"/>
  <c r="G213" i="167"/>
  <c r="E213" i="167"/>
  <c r="D213" i="167"/>
  <c r="C213" i="167"/>
  <c r="I199" i="167"/>
  <c r="H199" i="167"/>
  <c r="E199" i="167"/>
  <c r="I195" i="167"/>
  <c r="G195" i="167"/>
  <c r="E195" i="167"/>
  <c r="D195" i="167"/>
  <c r="I183" i="167"/>
  <c r="H183" i="167"/>
  <c r="G183" i="167"/>
  <c r="E183" i="167"/>
  <c r="D183" i="167"/>
  <c r="I135" i="167"/>
  <c r="H135" i="167"/>
  <c r="G135" i="167"/>
  <c r="D135" i="167"/>
  <c r="C135" i="167"/>
  <c r="I116" i="167"/>
  <c r="H116" i="167"/>
  <c r="G116" i="167"/>
  <c r="D116" i="167"/>
  <c r="C116" i="167"/>
  <c r="I95" i="167"/>
  <c r="H95" i="167"/>
  <c r="G95" i="167"/>
  <c r="D95" i="167"/>
  <c r="I48" i="167"/>
  <c r="H48" i="167"/>
  <c r="G48" i="167"/>
  <c r="E48" i="167"/>
  <c r="D48" i="167"/>
  <c r="C209" i="167"/>
  <c r="C99" i="167" l="1"/>
  <c r="J213" i="167"/>
  <c r="C203" i="167"/>
  <c r="J199" i="167"/>
  <c r="F213" i="167"/>
  <c r="D42" i="167"/>
  <c r="I211" i="167"/>
  <c r="I209" i="167" s="1"/>
  <c r="C120" i="167"/>
  <c r="E203" i="167"/>
  <c r="C20" i="167"/>
  <c r="C14" i="167"/>
  <c r="D54" i="167"/>
  <c r="D61" i="167"/>
  <c r="D20" i="167"/>
  <c r="C148" i="167"/>
  <c r="F214" i="167"/>
  <c r="E14" i="167"/>
  <c r="C54" i="167"/>
  <c r="E120" i="167"/>
  <c r="D148" i="167"/>
  <c r="D120" i="167"/>
  <c r="H203" i="167"/>
  <c r="J214" i="167"/>
  <c r="H211" i="167"/>
  <c r="H209" i="167" s="1"/>
  <c r="H120" i="167"/>
  <c r="I148" i="167"/>
  <c r="I120" i="167"/>
  <c r="H177" i="167"/>
  <c r="E189" i="167"/>
  <c r="G211" i="167"/>
  <c r="G209" i="167" s="1"/>
  <c r="I189" i="167"/>
  <c r="C199" i="167"/>
  <c r="D203" i="167"/>
  <c r="E99" i="167"/>
  <c r="E20" i="167"/>
  <c r="C79" i="167"/>
  <c r="D105" i="167"/>
  <c r="E177" i="167"/>
  <c r="H139" i="167"/>
  <c r="J116" i="167"/>
  <c r="H99" i="167"/>
  <c r="I99" i="167"/>
  <c r="H20" i="167"/>
  <c r="I20" i="167"/>
  <c r="I42" i="167"/>
  <c r="G54" i="167"/>
  <c r="I14" i="167"/>
  <c r="I26" i="167"/>
  <c r="H189" i="167"/>
  <c r="I88" i="167"/>
  <c r="I203" i="167"/>
  <c r="I34" i="167"/>
  <c r="H148" i="167"/>
  <c r="H14" i="167"/>
  <c r="J95" i="167"/>
  <c r="H79" i="167"/>
  <c r="I153" i="167"/>
  <c r="I128" i="167"/>
  <c r="I69" i="167"/>
  <c r="I54" i="167"/>
  <c r="H54" i="167"/>
  <c r="H88" i="167"/>
  <c r="H26" i="167"/>
  <c r="H153" i="167"/>
  <c r="H105" i="167"/>
  <c r="I79" i="167"/>
  <c r="H61" i="167"/>
  <c r="H42" i="167"/>
  <c r="H34" i="167"/>
  <c r="E116" i="167"/>
  <c r="E88" i="167"/>
  <c r="G148" i="167"/>
  <c r="C34" i="167"/>
  <c r="C189" i="167"/>
  <c r="E105" i="167"/>
  <c r="D26" i="167"/>
  <c r="D99" i="167"/>
  <c r="D128" i="167"/>
  <c r="D189" i="167"/>
  <c r="G105" i="167"/>
  <c r="E26" i="167"/>
  <c r="E42" i="167"/>
  <c r="E61" i="167"/>
  <c r="G42" i="167"/>
  <c r="E135" i="167"/>
  <c r="C177" i="167"/>
  <c r="E54" i="167"/>
  <c r="D69" i="167"/>
  <c r="D79" i="167"/>
  <c r="E95" i="167"/>
  <c r="E128" i="167"/>
  <c r="E139" i="167"/>
  <c r="C139" i="167"/>
  <c r="E69" i="167"/>
  <c r="G88" i="167"/>
  <c r="I139" i="167"/>
  <c r="G153" i="167"/>
  <c r="D166" i="167"/>
  <c r="G166" i="167"/>
  <c r="E148" i="167"/>
  <c r="E153" i="167"/>
  <c r="E166" i="167"/>
  <c r="G99" i="167"/>
  <c r="G34" i="167"/>
  <c r="G61" i="167"/>
  <c r="C61" i="167"/>
  <c r="D14" i="167"/>
  <c r="H195" i="167"/>
  <c r="C48" i="167"/>
  <c r="I166" i="167"/>
  <c r="G69" i="167"/>
  <c r="G20" i="167"/>
  <c r="H128" i="167"/>
  <c r="C26" i="167"/>
  <c r="D139" i="167"/>
  <c r="G189" i="167"/>
  <c r="G199" i="167"/>
  <c r="C42" i="167"/>
  <c r="C95" i="167"/>
  <c r="G14" i="167"/>
  <c r="E34" i="167"/>
  <c r="E79" i="167"/>
  <c r="D88" i="167"/>
  <c r="I177" i="167"/>
  <c r="E211" i="167"/>
  <c r="E209" i="167" s="1"/>
  <c r="C88" i="167"/>
  <c r="D199" i="167"/>
  <c r="G177" i="167"/>
  <c r="I61" i="167"/>
  <c r="I105" i="167"/>
  <c r="C166" i="167"/>
  <c r="D34" i="167"/>
  <c r="G120" i="167"/>
  <c r="C105" i="167"/>
  <c r="G128" i="167"/>
  <c r="G139" i="167"/>
  <c r="H69" i="167"/>
  <c r="D211" i="167"/>
  <c r="D209" i="167" s="1"/>
  <c r="C153" i="167"/>
  <c r="G26" i="167"/>
  <c r="D153" i="167"/>
  <c r="G79" i="167"/>
  <c r="G203" i="167"/>
  <c r="C128" i="167"/>
  <c r="C183" i="167"/>
  <c r="D177" i="167"/>
  <c r="C195" i="167"/>
  <c r="C69" i="167"/>
  <c r="H166" i="167"/>
  <c r="L122" i="167" l="1"/>
  <c r="L213" i="167"/>
  <c r="J211" i="167"/>
  <c r="J209" i="167" s="1"/>
  <c r="L46" i="167"/>
  <c r="E187" i="167"/>
  <c r="L173" i="167"/>
  <c r="L40" i="167"/>
  <c r="L201" i="167"/>
  <c r="L108" i="167"/>
  <c r="L133" i="167"/>
  <c r="K213" i="167"/>
  <c r="L123" i="167"/>
  <c r="L63" i="167"/>
  <c r="L66" i="167"/>
  <c r="F120" i="167"/>
  <c r="L22" i="167"/>
  <c r="L192" i="167"/>
  <c r="L103" i="167"/>
  <c r="L67" i="167"/>
  <c r="L77" i="167"/>
  <c r="L141" i="167"/>
  <c r="L29" i="167"/>
  <c r="L111" i="167"/>
  <c r="L44" i="167"/>
  <c r="L155" i="167"/>
  <c r="L85" i="167"/>
  <c r="K48" i="167"/>
  <c r="L38" i="167"/>
  <c r="L24" i="167"/>
  <c r="L109" i="167"/>
  <c r="K135" i="167"/>
  <c r="F148" i="167"/>
  <c r="F42" i="167"/>
  <c r="L113" i="167"/>
  <c r="L150" i="167"/>
  <c r="L86" i="167"/>
  <c r="K116" i="167"/>
  <c r="L73" i="167"/>
  <c r="K214" i="167"/>
  <c r="C12" i="167"/>
  <c r="L32" i="167"/>
  <c r="L205" i="167"/>
  <c r="L214" i="167"/>
  <c r="L72" i="167"/>
  <c r="K199" i="167"/>
  <c r="L74" i="167"/>
  <c r="L206" i="167"/>
  <c r="L143" i="167"/>
  <c r="L185" i="167"/>
  <c r="J120" i="167"/>
  <c r="L81" i="167"/>
  <c r="K183" i="167"/>
  <c r="J135" i="167"/>
  <c r="L161" i="167"/>
  <c r="L50" i="167"/>
  <c r="J48" i="167"/>
  <c r="L17" i="167"/>
  <c r="F203" i="167"/>
  <c r="K203" i="167"/>
  <c r="H164" i="167"/>
  <c r="L174" i="167"/>
  <c r="L110" i="167"/>
  <c r="L160" i="167"/>
  <c r="D12" i="167"/>
  <c r="L57" i="167"/>
  <c r="J183" i="167"/>
  <c r="L169" i="167"/>
  <c r="L158" i="167"/>
  <c r="L75" i="167"/>
  <c r="L45" i="167"/>
  <c r="L137" i="167"/>
  <c r="F54" i="167"/>
  <c r="I187" i="167"/>
  <c r="F189" i="167"/>
  <c r="D187" i="167"/>
  <c r="L168" i="167"/>
  <c r="C187" i="167"/>
  <c r="L191" i="167"/>
  <c r="L159" i="167"/>
  <c r="L76" i="167"/>
  <c r="L132" i="167"/>
  <c r="L175" i="167"/>
  <c r="L146" i="167"/>
  <c r="E126" i="167"/>
  <c r="L112" i="167"/>
  <c r="L107" i="167"/>
  <c r="L93" i="167"/>
  <c r="L56" i="167"/>
  <c r="F34" i="167"/>
  <c r="L39" i="167"/>
  <c r="L171" i="167"/>
  <c r="L83" i="167"/>
  <c r="E52" i="167"/>
  <c r="L36" i="167"/>
  <c r="F166" i="167"/>
  <c r="L114" i="167"/>
  <c r="F105" i="167"/>
  <c r="F48" i="167"/>
  <c r="E164" i="167"/>
  <c r="D164" i="167"/>
  <c r="L170" i="167"/>
  <c r="H187" i="167"/>
  <c r="J99" i="167"/>
  <c r="L31" i="167"/>
  <c r="L92" i="167"/>
  <c r="I12" i="167"/>
  <c r="L97" i="167"/>
  <c r="K95" i="167"/>
  <c r="J20" i="167"/>
  <c r="K195" i="167"/>
  <c r="L64" i="167"/>
  <c r="L156" i="167"/>
  <c r="L30" i="167"/>
  <c r="J54" i="167"/>
  <c r="L91" i="167"/>
  <c r="G164" i="167"/>
  <c r="G52" i="167"/>
  <c r="D52" i="167"/>
  <c r="F20" i="167"/>
  <c r="J148" i="167"/>
  <c r="L151" i="167"/>
  <c r="I126" i="167"/>
  <c r="H126" i="167"/>
  <c r="J26" i="167"/>
  <c r="I52" i="167"/>
  <c r="H52" i="167"/>
  <c r="H12" i="167"/>
  <c r="L23" i="167"/>
  <c r="L142" i="167"/>
  <c r="E12" i="167"/>
  <c r="D126" i="167"/>
  <c r="J42" i="167"/>
  <c r="L18" i="167"/>
  <c r="L157" i="167"/>
  <c r="L172" i="167"/>
  <c r="L131" i="167"/>
  <c r="L124" i="167"/>
  <c r="G12" i="167"/>
  <c r="L162" i="167"/>
  <c r="L130" i="167"/>
  <c r="F128" i="167"/>
  <c r="G187" i="167"/>
  <c r="G126" i="167"/>
  <c r="C164" i="167"/>
  <c r="F95" i="167"/>
  <c r="L95" i="167" s="1"/>
  <c r="L65" i="167"/>
  <c r="L28" i="167"/>
  <c r="L37" i="167"/>
  <c r="L101" i="167"/>
  <c r="F99" i="167"/>
  <c r="C52" i="167"/>
  <c r="L118" i="167"/>
  <c r="L84" i="167"/>
  <c r="L58" i="167"/>
  <c r="L144" i="167"/>
  <c r="I164" i="167"/>
  <c r="L197" i="167"/>
  <c r="L145" i="167"/>
  <c r="J166" i="167"/>
  <c r="C126" i="167"/>
  <c r="F211" i="167"/>
  <c r="F209" i="167" s="1"/>
  <c r="F79" i="167"/>
  <c r="F195" i="167"/>
  <c r="F26" i="167"/>
  <c r="F139" i="167"/>
  <c r="F183" i="167"/>
  <c r="J153" i="167"/>
  <c r="J189" i="167"/>
  <c r="F153" i="167"/>
  <c r="F135" i="167"/>
  <c r="J128" i="167"/>
  <c r="J203" i="167"/>
  <c r="J61" i="167"/>
  <c r="J34" i="167"/>
  <c r="F116" i="167"/>
  <c r="L116" i="167" s="1"/>
  <c r="J79" i="167"/>
  <c r="F199" i="167"/>
  <c r="F61" i="167"/>
  <c r="J139" i="167"/>
  <c r="J105" i="167"/>
  <c r="J195" i="167"/>
  <c r="L48" i="167" l="1"/>
  <c r="K211" i="167"/>
  <c r="K209" i="167" s="1"/>
  <c r="L148" i="167"/>
  <c r="K148" i="167"/>
  <c r="L42" i="167"/>
  <c r="K189" i="167"/>
  <c r="K187" i="167" s="1"/>
  <c r="L120" i="167"/>
  <c r="K99" i="167"/>
  <c r="K20" i="167"/>
  <c r="L135" i="167"/>
  <c r="L26" i="167"/>
  <c r="L203" i="167"/>
  <c r="K54" i="167"/>
  <c r="K120" i="167"/>
  <c r="L54" i="167"/>
  <c r="K128" i="167"/>
  <c r="L20" i="167"/>
  <c r="L34" i="167"/>
  <c r="L166" i="167"/>
  <c r="D10" i="167"/>
  <c r="L105" i="167"/>
  <c r="E10" i="167"/>
  <c r="K79" i="167"/>
  <c r="K139" i="167"/>
  <c r="L99" i="167"/>
  <c r="K61" i="167"/>
  <c r="K34" i="167"/>
  <c r="C10" i="167"/>
  <c r="G10" i="167"/>
  <c r="J126" i="167"/>
  <c r="I10" i="167"/>
  <c r="L61" i="167"/>
  <c r="K26" i="167"/>
  <c r="H10" i="167"/>
  <c r="J187" i="167"/>
  <c r="K153" i="167"/>
  <c r="L128" i="167"/>
  <c r="K42" i="167"/>
  <c r="F187" i="167"/>
  <c r="L139" i="167"/>
  <c r="L153" i="167"/>
  <c r="L189" i="167"/>
  <c r="K166" i="167"/>
  <c r="L79" i="167"/>
  <c r="K105" i="167"/>
  <c r="L183" i="167"/>
  <c r="F126" i="167"/>
  <c r="L195" i="167"/>
  <c r="K126" i="167" l="1"/>
  <c r="L187" i="167"/>
  <c r="L126" i="167"/>
  <c r="F28" i="37" l="1"/>
  <c r="D42" i="160" l="1"/>
  <c r="E42" i="160"/>
  <c r="G42" i="160"/>
  <c r="H42" i="160"/>
  <c r="I42" i="160"/>
  <c r="C42" i="160"/>
  <c r="D43" i="145"/>
  <c r="E43" i="145"/>
  <c r="G43" i="145"/>
  <c r="H43" i="145"/>
  <c r="I43" i="145"/>
  <c r="C43" i="145"/>
  <c r="D43" i="126"/>
  <c r="E43" i="126"/>
  <c r="G43" i="126"/>
  <c r="H43" i="126"/>
  <c r="I43" i="126"/>
  <c r="C43" i="126"/>
  <c r="D42" i="110"/>
  <c r="E42" i="110"/>
  <c r="G42" i="110"/>
  <c r="H42" i="110"/>
  <c r="I42" i="110"/>
  <c r="C42" i="110"/>
  <c r="D105" i="160"/>
  <c r="E105" i="160"/>
  <c r="G105" i="160"/>
  <c r="H105" i="160"/>
  <c r="I105" i="160"/>
  <c r="C105" i="160"/>
  <c r="D106" i="145"/>
  <c r="E106" i="145"/>
  <c r="G106" i="145"/>
  <c r="H106" i="145"/>
  <c r="I106" i="145"/>
  <c r="C106" i="145"/>
  <c r="D106" i="126"/>
  <c r="E106" i="126"/>
  <c r="G106" i="126"/>
  <c r="H106" i="126"/>
  <c r="I106" i="126"/>
  <c r="C106" i="126"/>
  <c r="D105" i="110"/>
  <c r="E105" i="110"/>
  <c r="G105" i="110"/>
  <c r="H105" i="110"/>
  <c r="I105" i="110"/>
  <c r="C105" i="110"/>
  <c r="L110" i="145"/>
  <c r="D79" i="110"/>
  <c r="E79" i="110"/>
  <c r="G79" i="110"/>
  <c r="H79" i="110"/>
  <c r="I79" i="110"/>
  <c r="C79" i="110"/>
  <c r="L81" i="160"/>
  <c r="L81" i="110"/>
  <c r="D34" i="34"/>
  <c r="D35" i="34"/>
  <c r="G26" i="34"/>
  <c r="D27" i="34"/>
  <c r="E27" i="34"/>
  <c r="G27" i="34"/>
  <c r="H27" i="34"/>
  <c r="G28" i="34"/>
  <c r="I28" i="34" s="1"/>
  <c r="G29" i="34"/>
  <c r="I29" i="34" s="1"/>
  <c r="D21" i="34"/>
  <c r="E21" i="34"/>
  <c r="G21" i="34"/>
  <c r="H21" i="34"/>
  <c r="D22" i="34"/>
  <c r="E22" i="34"/>
  <c r="G20" i="34"/>
  <c r="D19" i="34"/>
  <c r="D18" i="34" s="1"/>
  <c r="E19" i="34"/>
  <c r="E18" i="34" s="1"/>
  <c r="G19" i="34"/>
  <c r="H19" i="34"/>
  <c r="H18" i="34" s="1"/>
  <c r="I18" i="34" s="1"/>
  <c r="D17" i="34"/>
  <c r="D16" i="34" s="1"/>
  <c r="E16" i="34"/>
  <c r="C35" i="34"/>
  <c r="F35" i="34" s="1"/>
  <c r="C34" i="34"/>
  <c r="F34" i="34" s="1"/>
  <c r="C27" i="34"/>
  <c r="C28" i="34"/>
  <c r="C29" i="34"/>
  <c r="C22" i="34"/>
  <c r="C21" i="34"/>
  <c r="C19" i="34"/>
  <c r="C18" i="34" s="1"/>
  <c r="C17" i="34"/>
  <c r="C16" i="34" s="1"/>
  <c r="I36" i="165"/>
  <c r="F36" i="165"/>
  <c r="F35" i="165"/>
  <c r="G34" i="165"/>
  <c r="G32" i="165" s="1"/>
  <c r="E34" i="165"/>
  <c r="E32" i="165" s="1"/>
  <c r="D34" i="165"/>
  <c r="D32" i="165" s="1"/>
  <c r="C34" i="165"/>
  <c r="C32" i="165" s="1"/>
  <c r="I30" i="165"/>
  <c r="I29" i="165"/>
  <c r="F29" i="165"/>
  <c r="I28" i="165"/>
  <c r="F28" i="165"/>
  <c r="G26" i="165"/>
  <c r="G25" i="165" s="1"/>
  <c r="I23" i="165"/>
  <c r="F23" i="165"/>
  <c r="I22" i="165"/>
  <c r="F22" i="165"/>
  <c r="H21" i="165"/>
  <c r="I21" i="165" s="1"/>
  <c r="E21" i="165"/>
  <c r="D21" i="165"/>
  <c r="C21" i="165"/>
  <c r="I20" i="165"/>
  <c r="F20" i="165"/>
  <c r="F19" i="165" s="1"/>
  <c r="H19" i="165"/>
  <c r="I19" i="165" s="1"/>
  <c r="E19" i="165"/>
  <c r="D19" i="165"/>
  <c r="C19" i="165"/>
  <c r="F18" i="165"/>
  <c r="G17" i="165"/>
  <c r="G16" i="165" s="1"/>
  <c r="E17" i="165"/>
  <c r="D17" i="165"/>
  <c r="C17" i="165"/>
  <c r="F36" i="37"/>
  <c r="E34" i="37"/>
  <c r="E32" i="37" s="1"/>
  <c r="D34" i="37"/>
  <c r="D32" i="37" s="1"/>
  <c r="C34" i="37"/>
  <c r="C32" i="37" s="1"/>
  <c r="I30" i="37"/>
  <c r="I29" i="37"/>
  <c r="F29" i="37"/>
  <c r="I28" i="37"/>
  <c r="G25" i="37"/>
  <c r="C26" i="37"/>
  <c r="C25" i="37" s="1"/>
  <c r="I23" i="37"/>
  <c r="F23" i="37"/>
  <c r="I22" i="37"/>
  <c r="F22" i="37"/>
  <c r="H21" i="37"/>
  <c r="I21" i="37" s="1"/>
  <c r="E21" i="37"/>
  <c r="D21" i="37"/>
  <c r="C21" i="37"/>
  <c r="I20" i="37"/>
  <c r="F20" i="37"/>
  <c r="F19" i="37" s="1"/>
  <c r="H19" i="37"/>
  <c r="I19" i="37" s="1"/>
  <c r="E19" i="37"/>
  <c r="D19" i="37"/>
  <c r="C19" i="37"/>
  <c r="F18" i="37"/>
  <c r="G16" i="37"/>
  <c r="E17" i="37"/>
  <c r="D17" i="37"/>
  <c r="C17" i="37"/>
  <c r="I36" i="36"/>
  <c r="F36" i="36"/>
  <c r="F35" i="36"/>
  <c r="G34" i="36"/>
  <c r="G32" i="36" s="1"/>
  <c r="E34" i="36"/>
  <c r="E32" i="36" s="1"/>
  <c r="D34" i="36"/>
  <c r="D32" i="36" s="1"/>
  <c r="C34" i="36"/>
  <c r="C32" i="36" s="1"/>
  <c r="I30" i="36"/>
  <c r="I29" i="36"/>
  <c r="F29" i="36"/>
  <c r="I28" i="36"/>
  <c r="F28" i="36"/>
  <c r="G26" i="36"/>
  <c r="G25" i="36" s="1"/>
  <c r="I23" i="36"/>
  <c r="F23" i="36"/>
  <c r="I22" i="36"/>
  <c r="F22" i="36"/>
  <c r="H21" i="36"/>
  <c r="I21" i="36" s="1"/>
  <c r="E21" i="36"/>
  <c r="D21" i="36"/>
  <c r="C21" i="36"/>
  <c r="I20" i="36"/>
  <c r="F20" i="36"/>
  <c r="F19" i="36" s="1"/>
  <c r="H19" i="36"/>
  <c r="I19" i="36" s="1"/>
  <c r="E19" i="36"/>
  <c r="D19" i="36"/>
  <c r="C19" i="36"/>
  <c r="F18" i="36"/>
  <c r="F17" i="36" s="1"/>
  <c r="J5" i="166" s="1"/>
  <c r="G17" i="36"/>
  <c r="E17" i="36"/>
  <c r="D17" i="36"/>
  <c r="C17" i="36"/>
  <c r="J16" i="160"/>
  <c r="F16" i="160"/>
  <c r="L207" i="145"/>
  <c r="J182" i="145"/>
  <c r="F182" i="145"/>
  <c r="J181" i="145"/>
  <c r="F181" i="145"/>
  <c r="J180" i="145"/>
  <c r="F180" i="145"/>
  <c r="J17" i="145"/>
  <c r="F17" i="145"/>
  <c r="J91" i="126"/>
  <c r="J90" i="167" s="1"/>
  <c r="F91" i="126"/>
  <c r="F90" i="167" s="1"/>
  <c r="F88" i="167" s="1"/>
  <c r="J72" i="126"/>
  <c r="J71" i="167" s="1"/>
  <c r="F72" i="126"/>
  <c r="F71" i="167" s="1"/>
  <c r="F69" i="167" s="1"/>
  <c r="C14" i="110"/>
  <c r="E189" i="110"/>
  <c r="G189" i="110"/>
  <c r="H189" i="110"/>
  <c r="I189" i="110"/>
  <c r="D189" i="110"/>
  <c r="C189" i="110"/>
  <c r="J181" i="110"/>
  <c r="J181" i="167" s="1"/>
  <c r="F181" i="110"/>
  <c r="J180" i="110"/>
  <c r="F180" i="110"/>
  <c r="F180" i="167" s="1"/>
  <c r="J179" i="110"/>
  <c r="J179" i="167" s="1"/>
  <c r="F179" i="110"/>
  <c r="F179" i="167" s="1"/>
  <c r="L91" i="110"/>
  <c r="J16" i="110"/>
  <c r="G16" i="36" l="1"/>
  <c r="G17" i="34"/>
  <c r="G16" i="34" s="1"/>
  <c r="J16" i="167"/>
  <c r="J14" i="167" s="1"/>
  <c r="J180" i="167"/>
  <c r="L180" i="167" s="1"/>
  <c r="L71" i="167"/>
  <c r="J69" i="167"/>
  <c r="L90" i="167"/>
  <c r="J88" i="167"/>
  <c r="L88" i="167" s="1"/>
  <c r="F52" i="167"/>
  <c r="K181" i="110"/>
  <c r="F181" i="167"/>
  <c r="L181" i="167" s="1"/>
  <c r="L179" i="167"/>
  <c r="F34" i="36"/>
  <c r="F32" i="36" s="1"/>
  <c r="D16" i="165"/>
  <c r="F34" i="165"/>
  <c r="F32" i="165" s="1"/>
  <c r="G34" i="37"/>
  <c r="G32" i="37" s="1"/>
  <c r="F17" i="165"/>
  <c r="K180" i="145"/>
  <c r="F17" i="37"/>
  <c r="J6" i="166" s="1"/>
  <c r="F21" i="37"/>
  <c r="K29" i="37"/>
  <c r="K179" i="110"/>
  <c r="K179" i="167" s="1"/>
  <c r="K16" i="160"/>
  <c r="L171" i="160"/>
  <c r="K182" i="145"/>
  <c r="K17" i="145"/>
  <c r="K181" i="145"/>
  <c r="K17" i="126"/>
  <c r="K91" i="126"/>
  <c r="K90" i="167" s="1"/>
  <c r="K88" i="167" s="1"/>
  <c r="J106" i="126"/>
  <c r="L110" i="126"/>
  <c r="L82" i="126"/>
  <c r="L74" i="110"/>
  <c r="L83" i="110"/>
  <c r="K180" i="110"/>
  <c r="K180" i="167" s="1"/>
  <c r="L131" i="110"/>
  <c r="G25" i="34"/>
  <c r="G24" i="34" s="1"/>
  <c r="G35" i="34"/>
  <c r="J80" i="145"/>
  <c r="F80" i="145"/>
  <c r="K43" i="145"/>
  <c r="F106" i="145"/>
  <c r="D33" i="34"/>
  <c r="D31" i="34" s="1"/>
  <c r="E20" i="34"/>
  <c r="E15" i="34" s="1"/>
  <c r="J105" i="110"/>
  <c r="L214" i="110"/>
  <c r="L168" i="110"/>
  <c r="L122" i="110"/>
  <c r="L84" i="110"/>
  <c r="L75" i="110"/>
  <c r="L82" i="110"/>
  <c r="J189" i="110"/>
  <c r="L76" i="110"/>
  <c r="L18" i="110"/>
  <c r="L162" i="110"/>
  <c r="L23" i="110"/>
  <c r="L92" i="110"/>
  <c r="L213" i="110"/>
  <c r="F42" i="110"/>
  <c r="D16" i="36"/>
  <c r="E16" i="165"/>
  <c r="F21" i="165"/>
  <c r="D16" i="37"/>
  <c r="F21" i="36"/>
  <c r="F16" i="36" s="1"/>
  <c r="J42" i="160"/>
  <c r="J43" i="145"/>
  <c r="J43" i="126"/>
  <c r="L93" i="110"/>
  <c r="L90" i="110"/>
  <c r="L86" i="110"/>
  <c r="L85" i="110"/>
  <c r="L67" i="110"/>
  <c r="L66" i="110"/>
  <c r="J42" i="110"/>
  <c r="C16" i="165"/>
  <c r="E16" i="37"/>
  <c r="C16" i="37"/>
  <c r="C14" i="37" s="1"/>
  <c r="C12" i="37" s="1"/>
  <c r="E33" i="34"/>
  <c r="E31" i="34" s="1"/>
  <c r="G14" i="36"/>
  <c r="G12" i="36" s="1"/>
  <c r="C16" i="36"/>
  <c r="E16" i="36"/>
  <c r="D20" i="34"/>
  <c r="D15" i="34" s="1"/>
  <c r="H20" i="34"/>
  <c r="I20" i="34" s="1"/>
  <c r="J105" i="160"/>
  <c r="J106" i="145"/>
  <c r="F106" i="126"/>
  <c r="K72" i="126"/>
  <c r="K71" i="167" s="1"/>
  <c r="K69" i="167" s="1"/>
  <c r="L201" i="110"/>
  <c r="L179" i="110"/>
  <c r="L130" i="110"/>
  <c r="F105" i="110"/>
  <c r="F105" i="160"/>
  <c r="F42" i="160"/>
  <c r="L44" i="160"/>
  <c r="F34" i="37"/>
  <c r="F32" i="37" s="1"/>
  <c r="F43" i="145"/>
  <c r="F43" i="126"/>
  <c r="L197" i="110"/>
  <c r="F189" i="110"/>
  <c r="L159" i="110"/>
  <c r="L158" i="110"/>
  <c r="L155" i="110"/>
  <c r="L151" i="110"/>
  <c r="L145" i="110"/>
  <c r="L144" i="110"/>
  <c r="L141" i="110"/>
  <c r="L137" i="110"/>
  <c r="L118" i="110"/>
  <c r="L109" i="160"/>
  <c r="L109" i="110"/>
  <c r="J79" i="110"/>
  <c r="L103" i="110"/>
  <c r="L111" i="110"/>
  <c r="F79" i="110"/>
  <c r="L112" i="110"/>
  <c r="L107" i="110"/>
  <c r="L97" i="110"/>
  <c r="L71" i="110"/>
  <c r="L72" i="110"/>
  <c r="L58" i="110"/>
  <c r="L56" i="110"/>
  <c r="C33" i="34"/>
  <c r="C31" i="34" s="1"/>
  <c r="C20" i="34"/>
  <c r="C15" i="34" s="1"/>
  <c r="G14" i="165"/>
  <c r="G12" i="165" s="1"/>
  <c r="G14" i="37"/>
  <c r="L63" i="110"/>
  <c r="L101" i="110"/>
  <c r="L132" i="110"/>
  <c r="L146" i="110"/>
  <c r="L160" i="110"/>
  <c r="L205" i="110"/>
  <c r="L64" i="110"/>
  <c r="L77" i="110"/>
  <c r="L102" i="110"/>
  <c r="L110" i="110"/>
  <c r="L114" i="110"/>
  <c r="L124" i="110"/>
  <c r="L133" i="110"/>
  <c r="L143" i="110"/>
  <c r="L150" i="110"/>
  <c r="L157" i="110"/>
  <c r="L161" i="110"/>
  <c r="L181" i="110"/>
  <c r="L193" i="110"/>
  <c r="L206" i="110"/>
  <c r="L57" i="110"/>
  <c r="L108" i="110"/>
  <c r="L123" i="110"/>
  <c r="L142" i="110"/>
  <c r="L156" i="110"/>
  <c r="L169" i="110"/>
  <c r="L180" i="110"/>
  <c r="L17" i="110"/>
  <c r="L73" i="110"/>
  <c r="L59" i="110"/>
  <c r="L65" i="110"/>
  <c r="F16" i="165" l="1"/>
  <c r="J7" i="166"/>
  <c r="J177" i="167"/>
  <c r="G12" i="37"/>
  <c r="K52" i="167"/>
  <c r="J12" i="167"/>
  <c r="K181" i="167"/>
  <c r="K177" i="167" s="1"/>
  <c r="K164" i="167" s="1"/>
  <c r="F177" i="167"/>
  <c r="F164" i="167" s="1"/>
  <c r="L69" i="167"/>
  <c r="J52" i="167"/>
  <c r="L52" i="167" s="1"/>
  <c r="J164" i="167"/>
  <c r="L177" i="167"/>
  <c r="I36" i="37"/>
  <c r="I34" i="37" s="1"/>
  <c r="I32" i="37" s="1"/>
  <c r="H34" i="37"/>
  <c r="H32" i="37" s="1"/>
  <c r="F16" i="37"/>
  <c r="I35" i="165"/>
  <c r="I34" i="165" s="1"/>
  <c r="I32" i="165" s="1"/>
  <c r="H34" i="165"/>
  <c r="H32" i="165" s="1"/>
  <c r="H34" i="36"/>
  <c r="H32" i="36" s="1"/>
  <c r="I35" i="36"/>
  <c r="I34" i="36" s="1"/>
  <c r="I32" i="36" s="1"/>
  <c r="L79" i="110"/>
  <c r="K105" i="160"/>
  <c r="K106" i="126"/>
  <c r="K80" i="145"/>
  <c r="G15" i="34"/>
  <c r="G13" i="34" s="1"/>
  <c r="K105" i="110"/>
  <c r="L42" i="110"/>
  <c r="K42" i="110"/>
  <c r="K106" i="145"/>
  <c r="K42" i="160"/>
  <c r="K43" i="126"/>
  <c r="K189" i="110"/>
  <c r="K79" i="110"/>
  <c r="J10" i="167" l="1"/>
  <c r="L164" i="167"/>
  <c r="G14" i="110"/>
  <c r="G20" i="110"/>
  <c r="G26" i="110"/>
  <c r="G34" i="110"/>
  <c r="G48" i="110"/>
  <c r="G54" i="110"/>
  <c r="G61" i="110"/>
  <c r="G69" i="110"/>
  <c r="G88" i="110"/>
  <c r="G95" i="110"/>
  <c r="G99" i="110"/>
  <c r="G116" i="110"/>
  <c r="G120" i="110"/>
  <c r="G128" i="110"/>
  <c r="G135" i="110"/>
  <c r="G139" i="110"/>
  <c r="G148" i="110"/>
  <c r="G153" i="110"/>
  <c r="G166" i="110"/>
  <c r="G177" i="110"/>
  <c r="G183" i="110"/>
  <c r="G195" i="110"/>
  <c r="G199" i="110"/>
  <c r="G203" i="110"/>
  <c r="G211" i="110"/>
  <c r="G209" i="110" s="1"/>
  <c r="G187" i="110" l="1"/>
  <c r="G164" i="110"/>
  <c r="G126" i="110"/>
  <c r="G52" i="110"/>
  <c r="G12" i="110"/>
  <c r="G10" i="110" l="1"/>
  <c r="J209" i="145" l="1"/>
  <c r="K209" i="145" s="1"/>
  <c r="H154" i="126"/>
  <c r="I154" i="126"/>
  <c r="G154" i="126"/>
  <c r="H61" i="110"/>
  <c r="H34" i="110"/>
  <c r="H26" i="110"/>
  <c r="F16" i="110"/>
  <c r="F16" i="167" s="1"/>
  <c r="D211" i="110"/>
  <c r="D209" i="110" s="1"/>
  <c r="E211" i="110"/>
  <c r="E209" i="110" s="1"/>
  <c r="C209" i="110"/>
  <c r="C203" i="110"/>
  <c r="D203" i="110"/>
  <c r="E203" i="110"/>
  <c r="C199" i="110"/>
  <c r="D199" i="110"/>
  <c r="E199" i="110"/>
  <c r="C195" i="110"/>
  <c r="D195" i="110"/>
  <c r="E195" i="110"/>
  <c r="C183" i="110"/>
  <c r="D183" i="110"/>
  <c r="E183" i="110"/>
  <c r="C177" i="110"/>
  <c r="D177" i="110"/>
  <c r="E177" i="110"/>
  <c r="C166" i="110"/>
  <c r="D166" i="110"/>
  <c r="E166" i="110"/>
  <c r="C153" i="110"/>
  <c r="D153" i="110"/>
  <c r="E153" i="110"/>
  <c r="C148" i="110"/>
  <c r="D148" i="110"/>
  <c r="E148" i="110"/>
  <c r="C139" i="110"/>
  <c r="D139" i="110"/>
  <c r="E139" i="110"/>
  <c r="C135" i="110"/>
  <c r="D135" i="110"/>
  <c r="E135" i="110"/>
  <c r="C128" i="110"/>
  <c r="D128" i="110"/>
  <c r="E128" i="110"/>
  <c r="C120" i="110"/>
  <c r="D120" i="110"/>
  <c r="E120" i="110"/>
  <c r="C116" i="110"/>
  <c r="D116" i="110"/>
  <c r="E116" i="110"/>
  <c r="C99" i="110"/>
  <c r="D99" i="110"/>
  <c r="E99" i="110"/>
  <c r="C95" i="110"/>
  <c r="D95" i="110"/>
  <c r="E95" i="110"/>
  <c r="C88" i="110"/>
  <c r="D88" i="110"/>
  <c r="E88" i="110"/>
  <c r="C69" i="110"/>
  <c r="D69" i="110"/>
  <c r="E69" i="110"/>
  <c r="C61" i="110"/>
  <c r="D61" i="110"/>
  <c r="E61" i="110"/>
  <c r="C54" i="110"/>
  <c r="D54" i="110"/>
  <c r="E54" i="110"/>
  <c r="C48" i="110"/>
  <c r="D48" i="110"/>
  <c r="E48" i="110"/>
  <c r="C34" i="110"/>
  <c r="D34" i="110"/>
  <c r="E34" i="110"/>
  <c r="C26" i="110"/>
  <c r="D26" i="110"/>
  <c r="E26" i="110"/>
  <c r="C20" i="110"/>
  <c r="D20" i="110"/>
  <c r="E20" i="110"/>
  <c r="D14" i="110"/>
  <c r="E14" i="110"/>
  <c r="F14" i="167" l="1"/>
  <c r="L16" i="167"/>
  <c r="K16" i="110"/>
  <c r="K16" i="167" s="1"/>
  <c r="K14" i="167" s="1"/>
  <c r="K12" i="167" s="1"/>
  <c r="K10" i="167" s="1"/>
  <c r="C187" i="110"/>
  <c r="D164" i="110"/>
  <c r="C164" i="110"/>
  <c r="E187" i="110"/>
  <c r="L73" i="126"/>
  <c r="C12" i="110"/>
  <c r="D187" i="110"/>
  <c r="E164" i="110"/>
  <c r="C126" i="110"/>
  <c r="D126" i="110"/>
  <c r="E126" i="110"/>
  <c r="C52" i="110"/>
  <c r="E52" i="110"/>
  <c r="D12" i="110"/>
  <c r="E12" i="110"/>
  <c r="D52" i="110"/>
  <c r="F12" i="167" l="1"/>
  <c r="L14" i="167"/>
  <c r="C10" i="110"/>
  <c r="E10" i="110"/>
  <c r="E27" i="35" s="1"/>
  <c r="D10" i="110"/>
  <c r="D27" i="35" l="1"/>
  <c r="F27" i="35" s="1"/>
  <c r="F10" i="167"/>
  <c r="L12" i="167"/>
  <c r="E14" i="165"/>
  <c r="E12" i="165" s="1"/>
  <c r="F30" i="37"/>
  <c r="E14" i="37"/>
  <c r="E12" i="37" s="1"/>
  <c r="F30" i="36"/>
  <c r="E25" i="36"/>
  <c r="E14" i="36" s="1"/>
  <c r="E12" i="36" s="1"/>
  <c r="A7" i="35"/>
  <c r="L10" i="167" l="1"/>
  <c r="F199" i="160"/>
  <c r="F48" i="160"/>
  <c r="I211" i="160"/>
  <c r="I209" i="160" s="1"/>
  <c r="G211" i="160"/>
  <c r="G209" i="160" s="1"/>
  <c r="E211" i="160"/>
  <c r="E209" i="160" s="1"/>
  <c r="I199" i="160"/>
  <c r="G199" i="160"/>
  <c r="D199" i="160"/>
  <c r="C199" i="160"/>
  <c r="I195" i="160"/>
  <c r="H195" i="160"/>
  <c r="E195" i="160"/>
  <c r="C195" i="160"/>
  <c r="D189" i="160"/>
  <c r="I183" i="160"/>
  <c r="H183" i="160"/>
  <c r="G183" i="160"/>
  <c r="F183" i="160"/>
  <c r="E183" i="160"/>
  <c r="D183" i="160"/>
  <c r="H135" i="160"/>
  <c r="G135" i="160"/>
  <c r="E135" i="160"/>
  <c r="C135" i="160"/>
  <c r="H116" i="160"/>
  <c r="G116" i="160"/>
  <c r="E116" i="160"/>
  <c r="C116" i="160"/>
  <c r="I116" i="160"/>
  <c r="H95" i="160"/>
  <c r="G95" i="160"/>
  <c r="E95" i="160"/>
  <c r="D95" i="160"/>
  <c r="C95" i="160"/>
  <c r="I95" i="160"/>
  <c r="I48" i="160"/>
  <c r="H48" i="160"/>
  <c r="E48" i="160"/>
  <c r="D48" i="160"/>
  <c r="C48" i="160"/>
  <c r="I201" i="145"/>
  <c r="H201" i="145"/>
  <c r="G201" i="145"/>
  <c r="E201" i="145"/>
  <c r="D201" i="145"/>
  <c r="I197" i="145"/>
  <c r="H197" i="145"/>
  <c r="G197" i="145"/>
  <c r="E197" i="145"/>
  <c r="D197" i="145"/>
  <c r="I184" i="145"/>
  <c r="H184" i="145"/>
  <c r="E184" i="145"/>
  <c r="D184" i="145"/>
  <c r="I136" i="145"/>
  <c r="H136" i="145"/>
  <c r="G136" i="145"/>
  <c r="E136" i="145"/>
  <c r="D136" i="145"/>
  <c r="C136" i="145"/>
  <c r="I117" i="145"/>
  <c r="H117" i="145"/>
  <c r="G117" i="145"/>
  <c r="E117" i="145"/>
  <c r="D117" i="145"/>
  <c r="C117" i="145"/>
  <c r="I96" i="145"/>
  <c r="H96" i="145"/>
  <c r="G96" i="145"/>
  <c r="E96" i="145"/>
  <c r="D96" i="145"/>
  <c r="C96" i="145"/>
  <c r="I49" i="145"/>
  <c r="H49" i="145"/>
  <c r="G49" i="145"/>
  <c r="E49" i="145"/>
  <c r="D49" i="145"/>
  <c r="C49" i="145"/>
  <c r="H183" i="110"/>
  <c r="I135" i="110"/>
  <c r="I116" i="110"/>
  <c r="H95" i="110"/>
  <c r="F95" i="110"/>
  <c r="I48" i="110"/>
  <c r="F69" i="110" l="1"/>
  <c r="C184" i="145"/>
  <c r="F184" i="145"/>
  <c r="G184" i="145"/>
  <c r="J184" i="145"/>
  <c r="C197" i="145"/>
  <c r="C201" i="145"/>
  <c r="I69" i="110"/>
  <c r="L17" i="160"/>
  <c r="F136" i="145"/>
  <c r="J213" i="145"/>
  <c r="J211" i="145" s="1"/>
  <c r="F211" i="160"/>
  <c r="F209" i="160" s="1"/>
  <c r="F96" i="145"/>
  <c r="L93" i="160"/>
  <c r="L18" i="160"/>
  <c r="L145" i="160"/>
  <c r="G178" i="145"/>
  <c r="L39" i="160"/>
  <c r="L110" i="160"/>
  <c r="F116" i="160"/>
  <c r="C62" i="145"/>
  <c r="C149" i="145"/>
  <c r="C211" i="160"/>
  <c r="C209" i="160" s="1"/>
  <c r="H178" i="145"/>
  <c r="L168" i="160"/>
  <c r="F189" i="160"/>
  <c r="L179" i="160"/>
  <c r="L45" i="160"/>
  <c r="F135" i="160"/>
  <c r="H189" i="160"/>
  <c r="L174" i="160"/>
  <c r="L162" i="160"/>
  <c r="I14" i="110"/>
  <c r="H14" i="110"/>
  <c r="I20" i="110"/>
  <c r="H20" i="110"/>
  <c r="I26" i="110"/>
  <c r="I34" i="110"/>
  <c r="H48" i="110"/>
  <c r="I54" i="110"/>
  <c r="H54" i="110"/>
  <c r="I61" i="110"/>
  <c r="H69" i="110"/>
  <c r="I95" i="110"/>
  <c r="H116" i="110"/>
  <c r="C49" i="126"/>
  <c r="D49" i="126"/>
  <c r="E49" i="126"/>
  <c r="G49" i="126"/>
  <c r="H49" i="126"/>
  <c r="I49" i="126"/>
  <c r="C96" i="126"/>
  <c r="D96" i="126"/>
  <c r="E96" i="126"/>
  <c r="G96" i="126"/>
  <c r="H96" i="126"/>
  <c r="I96" i="126"/>
  <c r="C117" i="126"/>
  <c r="D117" i="126"/>
  <c r="E117" i="126"/>
  <c r="G117" i="126"/>
  <c r="H117" i="126"/>
  <c r="I117" i="126"/>
  <c r="C136" i="126"/>
  <c r="D136" i="126"/>
  <c r="E136" i="126"/>
  <c r="G136" i="126"/>
  <c r="H136" i="126"/>
  <c r="I136" i="126"/>
  <c r="C184" i="126"/>
  <c r="D184" i="126"/>
  <c r="G184" i="126"/>
  <c r="H184" i="126"/>
  <c r="C196" i="126"/>
  <c r="D196" i="126"/>
  <c r="E196" i="126"/>
  <c r="G196" i="126"/>
  <c r="I196" i="126"/>
  <c r="C200" i="126"/>
  <c r="D200" i="126"/>
  <c r="E200" i="126"/>
  <c r="G200" i="126"/>
  <c r="H200" i="126"/>
  <c r="I200" i="126"/>
  <c r="D100" i="126"/>
  <c r="I15" i="145"/>
  <c r="H21" i="145"/>
  <c r="C213" i="145"/>
  <c r="C211" i="145" s="1"/>
  <c r="G205" i="145"/>
  <c r="H205" i="145"/>
  <c r="I205" i="145"/>
  <c r="D213" i="145"/>
  <c r="D211" i="145" s="1"/>
  <c r="C15" i="145"/>
  <c r="H203" i="110"/>
  <c r="L170" i="160"/>
  <c r="J95" i="160"/>
  <c r="D195" i="160"/>
  <c r="E199" i="160"/>
  <c r="H211" i="160"/>
  <c r="H209" i="160" s="1"/>
  <c r="C183" i="160"/>
  <c r="D26" i="160"/>
  <c r="G48" i="160"/>
  <c r="D166" i="160"/>
  <c r="E189" i="160"/>
  <c r="G195" i="160"/>
  <c r="H199" i="160"/>
  <c r="E26" i="160"/>
  <c r="I135" i="160"/>
  <c r="H148" i="160"/>
  <c r="E166" i="160"/>
  <c r="I148" i="160"/>
  <c r="D211" i="160"/>
  <c r="D209" i="160" s="1"/>
  <c r="D116" i="160"/>
  <c r="D135" i="160"/>
  <c r="I189" i="160"/>
  <c r="I26" i="160"/>
  <c r="H166" i="160"/>
  <c r="C26" i="160"/>
  <c r="H88" i="160"/>
  <c r="E148" i="160"/>
  <c r="L31" i="160"/>
  <c r="G26" i="160"/>
  <c r="G149" i="145"/>
  <c r="C140" i="145"/>
  <c r="H154" i="145"/>
  <c r="E129" i="145"/>
  <c r="E149" i="145"/>
  <c r="I154" i="145"/>
  <c r="G140" i="145"/>
  <c r="G167" i="145"/>
  <c r="C89" i="145"/>
  <c r="C121" i="145"/>
  <c r="H167" i="145"/>
  <c r="G213" i="145"/>
  <c r="G211" i="145" s="1"/>
  <c r="C35" i="145"/>
  <c r="E62" i="145"/>
  <c r="D89" i="145"/>
  <c r="D100" i="145"/>
  <c r="D121" i="145"/>
  <c r="I149" i="145"/>
  <c r="D154" i="145"/>
  <c r="D178" i="145"/>
  <c r="H213" i="145"/>
  <c r="H211" i="145" s="1"/>
  <c r="D15" i="145"/>
  <c r="D62" i="145"/>
  <c r="C100" i="145"/>
  <c r="C154" i="145"/>
  <c r="C21" i="145"/>
  <c r="E89" i="145"/>
  <c r="E100" i="145"/>
  <c r="I21" i="145"/>
  <c r="I35" i="145"/>
  <c r="E70" i="145"/>
  <c r="H149" i="145"/>
  <c r="D21" i="145"/>
  <c r="C129" i="145"/>
  <c r="H89" i="145"/>
  <c r="G129" i="145"/>
  <c r="J96" i="145"/>
  <c r="G89" i="145"/>
  <c r="G15" i="145"/>
  <c r="H62" i="145"/>
  <c r="H35" i="145"/>
  <c r="G62" i="145"/>
  <c r="H149" i="126"/>
  <c r="I167" i="126"/>
  <c r="H21" i="126"/>
  <c r="C149" i="126"/>
  <c r="I195" i="110"/>
  <c r="F183" i="110"/>
  <c r="J195" i="110"/>
  <c r="L74" i="160"/>
  <c r="J183" i="110"/>
  <c r="E167" i="126"/>
  <c r="I183" i="110"/>
  <c r="J201" i="145"/>
  <c r="H135" i="110"/>
  <c r="I203" i="110"/>
  <c r="F14" i="110"/>
  <c r="H199" i="110"/>
  <c r="I88" i="110"/>
  <c r="H195" i="110"/>
  <c r="I199" i="110"/>
  <c r="E154" i="126"/>
  <c r="D149" i="126"/>
  <c r="L109" i="145"/>
  <c r="D167" i="126"/>
  <c r="D154" i="126"/>
  <c r="J136" i="145"/>
  <c r="G21" i="126"/>
  <c r="F117" i="145"/>
  <c r="H15" i="145"/>
  <c r="L182" i="145"/>
  <c r="L123" i="145"/>
  <c r="H129" i="145"/>
  <c r="E35" i="145"/>
  <c r="C205" i="145"/>
  <c r="G121" i="145"/>
  <c r="D205" i="145"/>
  <c r="J178" i="145"/>
  <c r="J117" i="145"/>
  <c r="I89" i="145"/>
  <c r="E154" i="145"/>
  <c r="F49" i="145"/>
  <c r="E21" i="145"/>
  <c r="D35" i="145"/>
  <c r="I129" i="145"/>
  <c r="D149" i="145"/>
  <c r="E205" i="145"/>
  <c r="L169" i="145"/>
  <c r="J189" i="160"/>
  <c r="G21" i="145"/>
  <c r="H70" i="145"/>
  <c r="G100" i="145"/>
  <c r="H121" i="145"/>
  <c r="L174" i="145"/>
  <c r="L195" i="145"/>
  <c r="E15" i="145"/>
  <c r="I70" i="145"/>
  <c r="H100" i="145"/>
  <c r="I100" i="145"/>
  <c r="L103" i="160"/>
  <c r="L172" i="160"/>
  <c r="L40" i="160"/>
  <c r="L59" i="160"/>
  <c r="L159" i="160"/>
  <c r="F26" i="160"/>
  <c r="F195" i="160"/>
  <c r="L38" i="160"/>
  <c r="L142" i="160"/>
  <c r="J183" i="160"/>
  <c r="L183" i="160" s="1"/>
  <c r="J199" i="160"/>
  <c r="L199" i="160" s="1"/>
  <c r="L131" i="160"/>
  <c r="L161" i="160"/>
  <c r="L158" i="160"/>
  <c r="L132" i="160"/>
  <c r="H26" i="160"/>
  <c r="J148" i="160"/>
  <c r="F99" i="160"/>
  <c r="F95" i="160"/>
  <c r="J99" i="160"/>
  <c r="L108" i="160"/>
  <c r="L91" i="160"/>
  <c r="L124" i="160"/>
  <c r="L130" i="160"/>
  <c r="J135" i="160"/>
  <c r="L181" i="160"/>
  <c r="L46" i="160"/>
  <c r="L193" i="160"/>
  <c r="J79" i="160"/>
  <c r="L83" i="160"/>
  <c r="L146" i="160"/>
  <c r="L205" i="160"/>
  <c r="L133" i="160"/>
  <c r="C34" i="160"/>
  <c r="L123" i="160"/>
  <c r="L102" i="160"/>
  <c r="L143" i="160"/>
  <c r="E34" i="160"/>
  <c r="I34" i="160"/>
  <c r="E120" i="160"/>
  <c r="E27" i="145"/>
  <c r="F27" i="145"/>
  <c r="C27" i="145"/>
  <c r="D55" i="145"/>
  <c r="H55" i="145"/>
  <c r="D34" i="160"/>
  <c r="L66" i="160"/>
  <c r="H34" i="160"/>
  <c r="E55" i="145"/>
  <c r="C55" i="145"/>
  <c r="G55" i="145"/>
  <c r="I27" i="145"/>
  <c r="I62" i="145"/>
  <c r="I55" i="145"/>
  <c r="C212" i="126"/>
  <c r="C210" i="126" s="1"/>
  <c r="G212" i="126"/>
  <c r="G210" i="126" s="1"/>
  <c r="D27" i="145"/>
  <c r="H61" i="160"/>
  <c r="H27" i="145"/>
  <c r="F120" i="110"/>
  <c r="L114" i="160"/>
  <c r="C128" i="160"/>
  <c r="I166" i="110"/>
  <c r="D21" i="126"/>
  <c r="D121" i="126"/>
  <c r="H121" i="126"/>
  <c r="E61" i="160"/>
  <c r="I61" i="160"/>
  <c r="D140" i="126"/>
  <c r="H140" i="126"/>
  <c r="E20" i="160"/>
  <c r="I20" i="160"/>
  <c r="E153" i="160"/>
  <c r="I153" i="160"/>
  <c r="C203" i="160"/>
  <c r="G203" i="160"/>
  <c r="C21" i="126"/>
  <c r="E190" i="126"/>
  <c r="I190" i="126"/>
  <c r="C204" i="126"/>
  <c r="G204" i="126"/>
  <c r="D212" i="126"/>
  <c r="D210" i="126" s="1"/>
  <c r="H212" i="126"/>
  <c r="H210" i="126" s="1"/>
  <c r="J20" i="160"/>
  <c r="I99" i="110"/>
  <c r="F166" i="110"/>
  <c r="H177" i="110"/>
  <c r="H211" i="110"/>
  <c r="H209" i="110" s="1"/>
  <c r="I100" i="126"/>
  <c r="E121" i="126"/>
  <c r="I121" i="126"/>
  <c r="D15" i="126"/>
  <c r="D128" i="160"/>
  <c r="C177" i="160"/>
  <c r="H167" i="126"/>
  <c r="H15" i="126"/>
  <c r="E184" i="126"/>
  <c r="I184" i="126"/>
  <c r="D89" i="126"/>
  <c r="H89" i="126"/>
  <c r="D129" i="126"/>
  <c r="H129" i="126"/>
  <c r="C140" i="126"/>
  <c r="G140" i="126"/>
  <c r="D190" i="126"/>
  <c r="H190" i="126"/>
  <c r="H196" i="126"/>
  <c r="D204" i="126"/>
  <c r="D35" i="126"/>
  <c r="E15" i="126"/>
  <c r="I15" i="126"/>
  <c r="C80" i="126"/>
  <c r="C15" i="126"/>
  <c r="G15" i="126"/>
  <c r="I35" i="126"/>
  <c r="H27" i="126"/>
  <c r="C20" i="160"/>
  <c r="G20" i="160"/>
  <c r="I69" i="160"/>
  <c r="L76" i="160"/>
  <c r="D79" i="160"/>
  <c r="H79" i="160"/>
  <c r="D177" i="160"/>
  <c r="H99" i="110"/>
  <c r="F153" i="110"/>
  <c r="D55" i="126"/>
  <c r="E62" i="126"/>
  <c r="I62" i="126"/>
  <c r="C178" i="126"/>
  <c r="H178" i="126"/>
  <c r="E79" i="160"/>
  <c r="H139" i="110"/>
  <c r="E21" i="126"/>
  <c r="I21" i="126"/>
  <c r="D69" i="160"/>
  <c r="L180" i="160"/>
  <c r="F34" i="110"/>
  <c r="I55" i="126"/>
  <c r="E204" i="126"/>
  <c r="I204" i="126"/>
  <c r="D14" i="160"/>
  <c r="C54" i="160"/>
  <c r="G54" i="160"/>
  <c r="L58" i="160"/>
  <c r="F61" i="160"/>
  <c r="L64" i="160"/>
  <c r="C69" i="160"/>
  <c r="G69" i="160"/>
  <c r="E99" i="160"/>
  <c r="I99" i="160"/>
  <c r="L157" i="160"/>
  <c r="E203" i="160"/>
  <c r="I203" i="160"/>
  <c r="F99" i="110"/>
  <c r="I139" i="110"/>
  <c r="H204" i="126"/>
  <c r="C129" i="126"/>
  <c r="D129" i="145"/>
  <c r="L141" i="160"/>
  <c r="H128" i="110"/>
  <c r="H148" i="110"/>
  <c r="I211" i="110"/>
  <c r="I209" i="110" s="1"/>
  <c r="G149" i="126"/>
  <c r="L32" i="160"/>
  <c r="E139" i="160"/>
  <c r="I139" i="160"/>
  <c r="F139" i="110"/>
  <c r="H166" i="110"/>
  <c r="E27" i="126"/>
  <c r="I27" i="126"/>
  <c r="C121" i="126"/>
  <c r="G121" i="126"/>
  <c r="E140" i="126"/>
  <c r="I140" i="126"/>
  <c r="E178" i="126"/>
  <c r="G178" i="126"/>
  <c r="D70" i="145"/>
  <c r="L108" i="145"/>
  <c r="E121" i="145"/>
  <c r="I121" i="145"/>
  <c r="D61" i="160"/>
  <c r="E69" i="160"/>
  <c r="L112" i="160"/>
  <c r="L137" i="160"/>
  <c r="C166" i="160"/>
  <c r="G166" i="160"/>
  <c r="H177" i="160"/>
  <c r="F26" i="110"/>
  <c r="I120" i="110"/>
  <c r="I128" i="110"/>
  <c r="I148" i="110"/>
  <c r="I153" i="110"/>
  <c r="H55" i="126"/>
  <c r="C70" i="126"/>
  <c r="C154" i="126"/>
  <c r="C167" i="126"/>
  <c r="D178" i="126"/>
  <c r="E14" i="160"/>
  <c r="I14" i="160"/>
  <c r="C14" i="160"/>
  <c r="G14" i="160"/>
  <c r="L24" i="160"/>
  <c r="H69" i="160"/>
  <c r="I79" i="160"/>
  <c r="C139" i="160"/>
  <c r="G139" i="160"/>
  <c r="I166" i="160"/>
  <c r="G177" i="160"/>
  <c r="L201" i="160"/>
  <c r="D203" i="160"/>
  <c r="H203" i="160"/>
  <c r="H88" i="110"/>
  <c r="H14" i="160"/>
  <c r="H153" i="110"/>
  <c r="I177" i="110"/>
  <c r="H35" i="126"/>
  <c r="E55" i="126"/>
  <c r="D62" i="126"/>
  <c r="H62" i="126"/>
  <c r="E89" i="126"/>
  <c r="I89" i="126"/>
  <c r="E129" i="126"/>
  <c r="I129" i="126"/>
  <c r="I178" i="126"/>
  <c r="C190" i="126"/>
  <c r="G190" i="126"/>
  <c r="E212" i="126"/>
  <c r="E210" i="126" s="1"/>
  <c r="I212" i="126"/>
  <c r="I210" i="126" s="1"/>
  <c r="C62" i="126"/>
  <c r="G129" i="126"/>
  <c r="H120" i="110"/>
  <c r="F128" i="110"/>
  <c r="C27" i="126"/>
  <c r="D27" i="126"/>
  <c r="C89" i="126"/>
  <c r="E100" i="126"/>
  <c r="L115" i="126"/>
  <c r="E149" i="126"/>
  <c r="I149" i="126"/>
  <c r="E35" i="126"/>
  <c r="G80" i="126"/>
  <c r="H100" i="126"/>
  <c r="D140" i="145"/>
  <c r="H140" i="145"/>
  <c r="D167" i="145"/>
  <c r="C178" i="145"/>
  <c r="G34" i="160"/>
  <c r="D54" i="160"/>
  <c r="H54" i="160"/>
  <c r="L57" i="160"/>
  <c r="C61" i="160"/>
  <c r="G61" i="160"/>
  <c r="L85" i="160"/>
  <c r="C120" i="160"/>
  <c r="G120" i="160"/>
  <c r="I120" i="160"/>
  <c r="D139" i="160"/>
  <c r="H139" i="160"/>
  <c r="L160" i="160"/>
  <c r="L173" i="160"/>
  <c r="E177" i="160"/>
  <c r="I177" i="160"/>
  <c r="L185" i="160"/>
  <c r="L22" i="160"/>
  <c r="L28" i="160"/>
  <c r="L29" i="160"/>
  <c r="L77" i="160"/>
  <c r="L84" i="160"/>
  <c r="D88" i="160"/>
  <c r="L206" i="160"/>
  <c r="C167" i="145"/>
  <c r="L65" i="160"/>
  <c r="C88" i="160"/>
  <c r="G88" i="160"/>
  <c r="H128" i="160"/>
  <c r="D148" i="160"/>
  <c r="C70" i="145"/>
  <c r="E140" i="145"/>
  <c r="I140" i="145"/>
  <c r="E213" i="145"/>
  <c r="E211" i="145" s="1"/>
  <c r="I213" i="145"/>
  <c r="I211" i="145" s="1"/>
  <c r="D20" i="160"/>
  <c r="H20" i="160"/>
  <c r="E54" i="160"/>
  <c r="I54" i="160"/>
  <c r="L73" i="160"/>
  <c r="C79" i="160"/>
  <c r="G79" i="160"/>
  <c r="D120" i="160"/>
  <c r="H120" i="160"/>
  <c r="E128" i="160"/>
  <c r="I128" i="160"/>
  <c r="G128" i="160"/>
  <c r="C148" i="160"/>
  <c r="G148" i="160"/>
  <c r="L175" i="160"/>
  <c r="C189" i="160"/>
  <c r="G189" i="160"/>
  <c r="L192" i="160"/>
  <c r="J203" i="160"/>
  <c r="G70" i="145"/>
  <c r="G35" i="145"/>
  <c r="G27" i="145"/>
  <c r="G167" i="126"/>
  <c r="G89" i="126"/>
  <c r="G70" i="126"/>
  <c r="G27" i="126"/>
  <c r="G62" i="126"/>
  <c r="F61" i="110"/>
  <c r="J148" i="110"/>
  <c r="F177" i="110"/>
  <c r="E70" i="126"/>
  <c r="I70" i="126"/>
  <c r="E80" i="126"/>
  <c r="I80" i="126"/>
  <c r="C35" i="126"/>
  <c r="G35" i="126"/>
  <c r="C55" i="126"/>
  <c r="G55" i="126"/>
  <c r="D70" i="126"/>
  <c r="H70" i="126"/>
  <c r="D80" i="126"/>
  <c r="H80" i="126"/>
  <c r="C100" i="126"/>
  <c r="G100" i="126"/>
  <c r="E167" i="145"/>
  <c r="I167" i="145"/>
  <c r="E178" i="145"/>
  <c r="I178" i="145"/>
  <c r="L181" i="145"/>
  <c r="L150" i="160"/>
  <c r="F88" i="160"/>
  <c r="D99" i="160"/>
  <c r="H99" i="160"/>
  <c r="L144" i="160"/>
  <c r="D153" i="160"/>
  <c r="H153" i="160"/>
  <c r="L156" i="160"/>
  <c r="E88" i="160"/>
  <c r="I88" i="160"/>
  <c r="C99" i="160"/>
  <c r="G99" i="160"/>
  <c r="C153" i="160"/>
  <c r="G153" i="160"/>
  <c r="L111" i="160"/>
  <c r="I53" i="145" l="1"/>
  <c r="D187" i="160"/>
  <c r="K135" i="160"/>
  <c r="L136" i="145"/>
  <c r="L183" i="110"/>
  <c r="L184" i="145"/>
  <c r="F201" i="145"/>
  <c r="L201" i="145" s="1"/>
  <c r="L71" i="160"/>
  <c r="J116" i="110"/>
  <c r="F197" i="145"/>
  <c r="H165" i="145"/>
  <c r="K184" i="145"/>
  <c r="H164" i="110"/>
  <c r="L135" i="160"/>
  <c r="I164" i="160"/>
  <c r="G187" i="160"/>
  <c r="J195" i="160"/>
  <c r="J187" i="160" s="1"/>
  <c r="L197" i="160"/>
  <c r="F120" i="160"/>
  <c r="L122" i="160"/>
  <c r="J48" i="110"/>
  <c r="L155" i="160"/>
  <c r="J177" i="160"/>
  <c r="L143" i="145"/>
  <c r="L108" i="126"/>
  <c r="H187" i="160"/>
  <c r="F139" i="160"/>
  <c r="L175" i="145"/>
  <c r="L90" i="160"/>
  <c r="L36" i="160"/>
  <c r="F69" i="160"/>
  <c r="L216" i="145"/>
  <c r="J177" i="110"/>
  <c r="L177" i="110" s="1"/>
  <c r="E188" i="145"/>
  <c r="L107" i="160"/>
  <c r="F54" i="160"/>
  <c r="G165" i="145"/>
  <c r="L25" i="145"/>
  <c r="J14" i="160"/>
  <c r="F34" i="160"/>
  <c r="L151" i="145"/>
  <c r="F149" i="145"/>
  <c r="H188" i="145"/>
  <c r="L213" i="160"/>
  <c r="J26" i="160"/>
  <c r="L26" i="160" s="1"/>
  <c r="L96" i="145"/>
  <c r="L72" i="160"/>
  <c r="L142" i="126"/>
  <c r="L66" i="126"/>
  <c r="L84" i="126"/>
  <c r="L124" i="126"/>
  <c r="F136" i="126"/>
  <c r="J212" i="126"/>
  <c r="J210" i="126" s="1"/>
  <c r="L146" i="126"/>
  <c r="L18" i="126"/>
  <c r="L125" i="126"/>
  <c r="F49" i="126"/>
  <c r="J117" i="126"/>
  <c r="L111" i="126"/>
  <c r="L131" i="126"/>
  <c r="L59" i="126"/>
  <c r="L25" i="126"/>
  <c r="F184" i="126"/>
  <c r="L162" i="126"/>
  <c r="F149" i="126"/>
  <c r="L156" i="126"/>
  <c r="L77" i="126"/>
  <c r="L176" i="126"/>
  <c r="J136" i="126"/>
  <c r="F196" i="126"/>
  <c r="J184" i="126"/>
  <c r="F117" i="126"/>
  <c r="L215" i="126"/>
  <c r="F212" i="126"/>
  <c r="F210" i="126" s="1"/>
  <c r="F200" i="126"/>
  <c r="L113" i="126"/>
  <c r="F79" i="160"/>
  <c r="L79" i="160" s="1"/>
  <c r="L215" i="145"/>
  <c r="J121" i="145"/>
  <c r="J167" i="145"/>
  <c r="J165" i="145" s="1"/>
  <c r="G164" i="160"/>
  <c r="D164" i="160"/>
  <c r="E12" i="160"/>
  <c r="H164" i="160"/>
  <c r="F121" i="126"/>
  <c r="L132" i="126"/>
  <c r="L175" i="126"/>
  <c r="L24" i="126"/>
  <c r="F21" i="126"/>
  <c r="L160" i="126"/>
  <c r="F204" i="126"/>
  <c r="H165" i="126"/>
  <c r="L103" i="126"/>
  <c r="L157" i="126"/>
  <c r="L99" i="160"/>
  <c r="L189" i="160"/>
  <c r="C187" i="160"/>
  <c r="E187" i="160"/>
  <c r="D12" i="160"/>
  <c r="C188" i="145"/>
  <c r="C127" i="145"/>
  <c r="L117" i="145"/>
  <c r="D165" i="145"/>
  <c r="C53" i="145"/>
  <c r="I187" i="110"/>
  <c r="L67" i="126"/>
  <c r="J140" i="126"/>
  <c r="F35" i="126"/>
  <c r="J100" i="126"/>
  <c r="L152" i="126"/>
  <c r="L169" i="126"/>
  <c r="F89" i="126"/>
  <c r="L123" i="126"/>
  <c r="L64" i="126"/>
  <c r="J149" i="126"/>
  <c r="L58" i="126"/>
  <c r="L94" i="126"/>
  <c r="L104" i="126"/>
  <c r="J121" i="126"/>
  <c r="L60" i="126"/>
  <c r="L147" i="126"/>
  <c r="L85" i="126"/>
  <c r="L145" i="126"/>
  <c r="L202" i="126"/>
  <c r="L97" i="160"/>
  <c r="L95" i="160"/>
  <c r="I13" i="145"/>
  <c r="D13" i="145"/>
  <c r="C13" i="145"/>
  <c r="F15" i="145"/>
  <c r="I188" i="145"/>
  <c r="D188" i="145"/>
  <c r="J205" i="145"/>
  <c r="F205" i="145"/>
  <c r="I127" i="145"/>
  <c r="G188" i="145"/>
  <c r="L65" i="126"/>
  <c r="F62" i="126"/>
  <c r="J200" i="126"/>
  <c r="L198" i="126"/>
  <c r="L207" i="126"/>
  <c r="I188" i="126"/>
  <c r="L186" i="126"/>
  <c r="E188" i="126"/>
  <c r="C188" i="126"/>
  <c r="G188" i="126"/>
  <c r="D165" i="126"/>
  <c r="L159" i="126"/>
  <c r="L158" i="126"/>
  <c r="F20" i="110"/>
  <c r="I12" i="110"/>
  <c r="L16" i="110"/>
  <c r="I164" i="110"/>
  <c r="F211" i="110"/>
  <c r="F209" i="110" s="1"/>
  <c r="J88" i="160"/>
  <c r="L88" i="160" s="1"/>
  <c r="L169" i="160"/>
  <c r="E164" i="160"/>
  <c r="F177" i="160"/>
  <c r="J120" i="160"/>
  <c r="L82" i="160"/>
  <c r="L63" i="160"/>
  <c r="F166" i="160"/>
  <c r="L191" i="160"/>
  <c r="L56" i="160"/>
  <c r="L92" i="160"/>
  <c r="L151" i="160"/>
  <c r="L101" i="160"/>
  <c r="J139" i="160"/>
  <c r="L67" i="160"/>
  <c r="E126" i="160"/>
  <c r="I187" i="160"/>
  <c r="F203" i="160"/>
  <c r="F187" i="160" s="1"/>
  <c r="L30" i="160"/>
  <c r="J34" i="160"/>
  <c r="H12" i="160"/>
  <c r="L42" i="160"/>
  <c r="J54" i="160"/>
  <c r="L86" i="160"/>
  <c r="J153" i="160"/>
  <c r="J128" i="160"/>
  <c r="J69" i="160"/>
  <c r="J61" i="160"/>
  <c r="L61" i="160" s="1"/>
  <c r="G127" i="145"/>
  <c r="D127" i="145"/>
  <c r="L24" i="145"/>
  <c r="J70" i="145"/>
  <c r="L208" i="145"/>
  <c r="J21" i="145"/>
  <c r="F35" i="145"/>
  <c r="L85" i="145"/>
  <c r="L203" i="145"/>
  <c r="F167" i="145"/>
  <c r="E13" i="145"/>
  <c r="J49" i="145"/>
  <c r="L49" i="145" s="1"/>
  <c r="H127" i="145"/>
  <c r="F129" i="145"/>
  <c r="J62" i="145"/>
  <c r="J154" i="145"/>
  <c r="J129" i="145"/>
  <c r="J89" i="145"/>
  <c r="J15" i="145"/>
  <c r="L43" i="145"/>
  <c r="H13" i="145"/>
  <c r="J27" i="145"/>
  <c r="L27" i="145" s="1"/>
  <c r="I165" i="126"/>
  <c r="C127" i="126"/>
  <c r="D127" i="126"/>
  <c r="F167" i="126"/>
  <c r="L138" i="126"/>
  <c r="L151" i="126"/>
  <c r="L180" i="126"/>
  <c r="L57" i="126"/>
  <c r="G165" i="126"/>
  <c r="L93" i="126"/>
  <c r="E13" i="126"/>
  <c r="J89" i="126"/>
  <c r="L19" i="126"/>
  <c r="E165" i="126"/>
  <c r="H188" i="126"/>
  <c r="F27" i="126"/>
  <c r="L114" i="126"/>
  <c r="H127" i="126"/>
  <c r="J154" i="126"/>
  <c r="D13" i="126"/>
  <c r="L78" i="126"/>
  <c r="L172" i="126"/>
  <c r="F55" i="126"/>
  <c r="L17" i="126"/>
  <c r="F15" i="126"/>
  <c r="L75" i="126"/>
  <c r="L87" i="126"/>
  <c r="G127" i="126"/>
  <c r="J129" i="126"/>
  <c r="L174" i="126"/>
  <c r="J167" i="126"/>
  <c r="L170" i="126"/>
  <c r="L91" i="126"/>
  <c r="I13" i="126"/>
  <c r="J196" i="126"/>
  <c r="I52" i="110"/>
  <c r="H126" i="110"/>
  <c r="J88" i="110"/>
  <c r="K48" i="160"/>
  <c r="J116" i="160"/>
  <c r="L116" i="160" s="1"/>
  <c r="F14" i="160"/>
  <c r="L16" i="160"/>
  <c r="F48" i="110"/>
  <c r="F55" i="145"/>
  <c r="L75" i="160"/>
  <c r="K189" i="160"/>
  <c r="K99" i="160"/>
  <c r="F140" i="126"/>
  <c r="J55" i="126"/>
  <c r="F164" i="110"/>
  <c r="J80" i="126"/>
  <c r="J166" i="160"/>
  <c r="J197" i="145"/>
  <c r="K79" i="160"/>
  <c r="L144" i="126"/>
  <c r="J49" i="126"/>
  <c r="L51" i="126"/>
  <c r="L163" i="126"/>
  <c r="F154" i="126"/>
  <c r="L134" i="126"/>
  <c r="J48" i="160"/>
  <c r="L48" i="160" s="1"/>
  <c r="L50" i="160"/>
  <c r="J27" i="126"/>
  <c r="L37" i="160"/>
  <c r="H187" i="110"/>
  <c r="L118" i="160"/>
  <c r="L83" i="126"/>
  <c r="L181" i="126"/>
  <c r="J178" i="126"/>
  <c r="L74" i="126"/>
  <c r="F20" i="160"/>
  <c r="L20" i="160" s="1"/>
  <c r="L23" i="160"/>
  <c r="L143" i="126"/>
  <c r="J95" i="110"/>
  <c r="L95" i="110" s="1"/>
  <c r="L86" i="126"/>
  <c r="L68" i="126"/>
  <c r="I126" i="160"/>
  <c r="L17" i="145"/>
  <c r="F70" i="145"/>
  <c r="J14" i="110"/>
  <c r="L14" i="110" s="1"/>
  <c r="L194" i="126"/>
  <c r="F80" i="126"/>
  <c r="L109" i="126"/>
  <c r="F128" i="160"/>
  <c r="L23" i="126"/>
  <c r="F121" i="145"/>
  <c r="J70" i="126"/>
  <c r="L72" i="126"/>
  <c r="L161" i="126"/>
  <c r="J69" i="110"/>
  <c r="L69" i="110" s="1"/>
  <c r="E127" i="145"/>
  <c r="J211" i="160"/>
  <c r="J209" i="160" s="1"/>
  <c r="L214" i="160"/>
  <c r="J190" i="126"/>
  <c r="J15" i="126"/>
  <c r="F88" i="110"/>
  <c r="L113" i="160"/>
  <c r="F153" i="160"/>
  <c r="L145" i="145"/>
  <c r="L115" i="145"/>
  <c r="G126" i="160"/>
  <c r="E52" i="160"/>
  <c r="H126" i="160"/>
  <c r="J21" i="126"/>
  <c r="L119" i="126"/>
  <c r="L180" i="145"/>
  <c r="F140" i="145"/>
  <c r="F89" i="145"/>
  <c r="F154" i="145"/>
  <c r="J100" i="145"/>
  <c r="F21" i="145"/>
  <c r="F199" i="110"/>
  <c r="C126" i="160"/>
  <c r="D126" i="160"/>
  <c r="J149" i="145"/>
  <c r="L102" i="126"/>
  <c r="J62" i="126"/>
  <c r="H53" i="145"/>
  <c r="F178" i="145"/>
  <c r="F213" i="145"/>
  <c r="F211" i="145" s="1"/>
  <c r="F62" i="145"/>
  <c r="J203" i="110"/>
  <c r="L92" i="126"/>
  <c r="J99" i="110"/>
  <c r="L99" i="110" s="1"/>
  <c r="J35" i="126"/>
  <c r="C12" i="160"/>
  <c r="F54" i="110"/>
  <c r="J55" i="145"/>
  <c r="F100" i="145"/>
  <c r="C13" i="126"/>
  <c r="L133" i="126"/>
  <c r="I12" i="160"/>
  <c r="C164" i="160"/>
  <c r="K195" i="160"/>
  <c r="K116" i="160"/>
  <c r="F148" i="160"/>
  <c r="L148" i="160" s="1"/>
  <c r="J140" i="145"/>
  <c r="I52" i="160"/>
  <c r="F190" i="126"/>
  <c r="G53" i="145"/>
  <c r="F100" i="126"/>
  <c r="I126" i="110"/>
  <c r="D188" i="126"/>
  <c r="D53" i="145"/>
  <c r="C165" i="126"/>
  <c r="L112" i="126"/>
  <c r="L76" i="126"/>
  <c r="F70" i="126"/>
  <c r="F129" i="126"/>
  <c r="F96" i="126"/>
  <c r="H13" i="126"/>
  <c r="E53" i="145"/>
  <c r="H53" i="126"/>
  <c r="D52" i="160"/>
  <c r="I53" i="126"/>
  <c r="C165" i="145"/>
  <c r="D53" i="126"/>
  <c r="H52" i="110"/>
  <c r="J20" i="110"/>
  <c r="G12" i="160"/>
  <c r="H52" i="160"/>
  <c r="H12" i="110"/>
  <c r="G52" i="160"/>
  <c r="C52" i="160"/>
  <c r="J128" i="110"/>
  <c r="L128" i="110" s="1"/>
  <c r="E127" i="126"/>
  <c r="I127" i="126"/>
  <c r="E53" i="126"/>
  <c r="K95" i="160"/>
  <c r="J35" i="145"/>
  <c r="G13" i="145"/>
  <c r="L98" i="126"/>
  <c r="J96" i="126"/>
  <c r="G13" i="126"/>
  <c r="G53" i="126"/>
  <c r="J61" i="110"/>
  <c r="L61" i="110" s="1"/>
  <c r="J54" i="110"/>
  <c r="J135" i="110"/>
  <c r="J34" i="110"/>
  <c r="L34" i="110" s="1"/>
  <c r="J26" i="110"/>
  <c r="L26" i="110" s="1"/>
  <c r="K136" i="145"/>
  <c r="J199" i="110"/>
  <c r="F135" i="110"/>
  <c r="E165" i="145"/>
  <c r="C53" i="126"/>
  <c r="K96" i="145"/>
  <c r="K49" i="145"/>
  <c r="F203" i="110"/>
  <c r="J139" i="110"/>
  <c r="L139" i="110" s="1"/>
  <c r="L105" i="110"/>
  <c r="K199" i="160"/>
  <c r="I165" i="145"/>
  <c r="F148" i="110"/>
  <c r="L148" i="110" s="1"/>
  <c r="K20" i="160"/>
  <c r="K201" i="145"/>
  <c r="J166" i="110"/>
  <c r="J153" i="110"/>
  <c r="L153" i="110" s="1"/>
  <c r="F116" i="110"/>
  <c r="K183" i="160"/>
  <c r="K211" i="160"/>
  <c r="K209" i="160" s="1"/>
  <c r="J211" i="110"/>
  <c r="J209" i="110" s="1"/>
  <c r="K197" i="145"/>
  <c r="K117" i="145"/>
  <c r="F178" i="126"/>
  <c r="J204" i="126"/>
  <c r="F195" i="110"/>
  <c r="J120" i="110"/>
  <c r="L120" i="110" s="1"/>
  <c r="L182" i="126"/>
  <c r="F35" i="35"/>
  <c r="H10" i="160" l="1"/>
  <c r="G34" i="34"/>
  <c r="G33" i="34" s="1"/>
  <c r="G31" i="34" s="1"/>
  <c r="G11" i="34" s="1"/>
  <c r="I35" i="35"/>
  <c r="K177" i="110"/>
  <c r="H10" i="110"/>
  <c r="D10" i="160"/>
  <c r="D27" i="165" s="1"/>
  <c r="L195" i="160"/>
  <c r="L197" i="145"/>
  <c r="L149" i="145"/>
  <c r="L116" i="110"/>
  <c r="L54" i="110"/>
  <c r="L121" i="126"/>
  <c r="L20" i="110"/>
  <c r="L117" i="126"/>
  <c r="L106" i="145"/>
  <c r="L139" i="160"/>
  <c r="L54" i="160"/>
  <c r="L136" i="126"/>
  <c r="L200" i="126"/>
  <c r="L177" i="160"/>
  <c r="L14" i="160"/>
  <c r="L121" i="145"/>
  <c r="F188" i="145"/>
  <c r="L190" i="145"/>
  <c r="L167" i="145"/>
  <c r="L196" i="126"/>
  <c r="L149" i="126"/>
  <c r="L184" i="126"/>
  <c r="K139" i="160"/>
  <c r="L49" i="126"/>
  <c r="L140" i="126"/>
  <c r="K26" i="160"/>
  <c r="K120" i="160"/>
  <c r="L34" i="160"/>
  <c r="L120" i="160"/>
  <c r="K148" i="160"/>
  <c r="K61" i="160"/>
  <c r="K177" i="160"/>
  <c r="K88" i="160"/>
  <c r="L21" i="126"/>
  <c r="K128" i="160"/>
  <c r="F52" i="160"/>
  <c r="L69" i="160"/>
  <c r="K49" i="126"/>
  <c r="K136" i="126"/>
  <c r="K96" i="126"/>
  <c r="K200" i="126"/>
  <c r="K184" i="126"/>
  <c r="K117" i="126"/>
  <c r="K196" i="126"/>
  <c r="F12" i="110"/>
  <c r="L128" i="160"/>
  <c r="L166" i="160"/>
  <c r="C11" i="145"/>
  <c r="F188" i="126"/>
  <c r="L27" i="126"/>
  <c r="L100" i="126"/>
  <c r="E10" i="160"/>
  <c r="E27" i="165" s="1"/>
  <c r="L105" i="160"/>
  <c r="F165" i="145"/>
  <c r="L165" i="145" s="1"/>
  <c r="L178" i="145"/>
  <c r="L62" i="145"/>
  <c r="L89" i="126"/>
  <c r="L35" i="126"/>
  <c r="L88" i="110"/>
  <c r="L43" i="126"/>
  <c r="L106" i="126"/>
  <c r="F13" i="126"/>
  <c r="K21" i="126"/>
  <c r="L15" i="145"/>
  <c r="L154" i="145"/>
  <c r="I11" i="145"/>
  <c r="D11" i="145"/>
  <c r="D27" i="37" s="1"/>
  <c r="L129" i="145"/>
  <c r="L62" i="126"/>
  <c r="L154" i="126"/>
  <c r="J127" i="126"/>
  <c r="F165" i="126"/>
  <c r="K204" i="126"/>
  <c r="E11" i="126"/>
  <c r="L167" i="126"/>
  <c r="F127" i="126"/>
  <c r="L55" i="126"/>
  <c r="I10" i="110"/>
  <c r="L48" i="110"/>
  <c r="J164" i="160"/>
  <c r="J126" i="160"/>
  <c r="L203" i="160"/>
  <c r="F164" i="160"/>
  <c r="K166" i="160"/>
  <c r="L187" i="160"/>
  <c r="K69" i="160"/>
  <c r="L153" i="160"/>
  <c r="I10" i="160"/>
  <c r="J188" i="145"/>
  <c r="L70" i="145"/>
  <c r="K213" i="145"/>
  <c r="K211" i="145" s="1"/>
  <c r="F127" i="145"/>
  <c r="E11" i="145"/>
  <c r="L21" i="145"/>
  <c r="H11" i="145"/>
  <c r="L89" i="145"/>
  <c r="J127" i="145"/>
  <c r="J53" i="145"/>
  <c r="G11" i="145"/>
  <c r="C11" i="126"/>
  <c r="L15" i="126"/>
  <c r="L190" i="126"/>
  <c r="D11" i="126"/>
  <c r="K149" i="126"/>
  <c r="J165" i="126"/>
  <c r="L70" i="126"/>
  <c r="I11" i="126"/>
  <c r="J13" i="126"/>
  <c r="K153" i="160"/>
  <c r="J52" i="160"/>
  <c r="L55" i="145"/>
  <c r="L80" i="145"/>
  <c r="L203" i="110"/>
  <c r="K14" i="160"/>
  <c r="L100" i="145"/>
  <c r="K54" i="160"/>
  <c r="F13" i="145"/>
  <c r="K203" i="160"/>
  <c r="K187" i="160" s="1"/>
  <c r="L140" i="145"/>
  <c r="K100" i="126"/>
  <c r="J188" i="126"/>
  <c r="K121" i="126"/>
  <c r="J12" i="160"/>
  <c r="F126" i="160"/>
  <c r="F53" i="145"/>
  <c r="K212" i="126"/>
  <c r="K210" i="126" s="1"/>
  <c r="K89" i="126"/>
  <c r="K34" i="160"/>
  <c r="K178" i="126"/>
  <c r="F53" i="126"/>
  <c r="C10" i="160"/>
  <c r="L80" i="126"/>
  <c r="F12" i="160"/>
  <c r="H34" i="35"/>
  <c r="H32" i="35" s="1"/>
  <c r="G10" i="160"/>
  <c r="K149" i="145"/>
  <c r="K154" i="126"/>
  <c r="L96" i="126"/>
  <c r="L129" i="126"/>
  <c r="H11" i="126"/>
  <c r="K190" i="126"/>
  <c r="K55" i="126"/>
  <c r="K27" i="145"/>
  <c r="L35" i="145"/>
  <c r="J13" i="145"/>
  <c r="G11" i="126"/>
  <c r="J53" i="126"/>
  <c r="K62" i="126"/>
  <c r="J12" i="110"/>
  <c r="K69" i="110"/>
  <c r="K211" i="110"/>
  <c r="K209" i="110" s="1"/>
  <c r="L166" i="110"/>
  <c r="J164" i="110"/>
  <c r="L164" i="110" s="1"/>
  <c r="K48" i="110"/>
  <c r="K34" i="110"/>
  <c r="K167" i="126"/>
  <c r="K167" i="145"/>
  <c r="K62" i="145"/>
  <c r="K154" i="145"/>
  <c r="K70" i="126"/>
  <c r="K80" i="126"/>
  <c r="K21" i="145"/>
  <c r="K70" i="145"/>
  <c r="K15" i="145"/>
  <c r="J52" i="110"/>
  <c r="K178" i="145"/>
  <c r="K203" i="110"/>
  <c r="K166" i="110"/>
  <c r="K116" i="110"/>
  <c r="K120" i="110"/>
  <c r="K139" i="110"/>
  <c r="K199" i="110"/>
  <c r="K88" i="110"/>
  <c r="K129" i="126"/>
  <c r="K55" i="145"/>
  <c r="K89" i="145"/>
  <c r="K100" i="145"/>
  <c r="K129" i="145"/>
  <c r="J126" i="110"/>
  <c r="K26" i="110"/>
  <c r="K95" i="110"/>
  <c r="L135" i="110"/>
  <c r="F126" i="110"/>
  <c r="K140" i="126"/>
  <c r="K35" i="145"/>
  <c r="F52" i="110"/>
  <c r="F187" i="110"/>
  <c r="L195" i="110"/>
  <c r="K20" i="110"/>
  <c r="K135" i="110"/>
  <c r="K153" i="110"/>
  <c r="K54" i="110"/>
  <c r="K195" i="110"/>
  <c r="K61" i="110"/>
  <c r="L189" i="110"/>
  <c r="J187" i="110"/>
  <c r="K99" i="110"/>
  <c r="K14" i="110"/>
  <c r="K128" i="110"/>
  <c r="K183" i="110"/>
  <c r="K148" i="110"/>
  <c r="K35" i="126"/>
  <c r="K121" i="145"/>
  <c r="L178" i="126"/>
  <c r="K27" i="126"/>
  <c r="K15" i="126"/>
  <c r="K140" i="145"/>
  <c r="K205" i="145"/>
  <c r="E27" i="36" l="1"/>
  <c r="D27" i="36"/>
  <c r="F27" i="36" s="1"/>
  <c r="E26" i="34"/>
  <c r="E25" i="34" s="1"/>
  <c r="E24" i="34" s="1"/>
  <c r="E13" i="34" s="1"/>
  <c r="E11" i="34" s="1"/>
  <c r="C26" i="36"/>
  <c r="C25" i="36" s="1"/>
  <c r="C14" i="36" s="1"/>
  <c r="C12" i="36" s="1"/>
  <c r="C26" i="165"/>
  <c r="C25" i="165" s="1"/>
  <c r="C14" i="165" s="1"/>
  <c r="C12" i="165" s="1"/>
  <c r="D26" i="165"/>
  <c r="D25" i="165" s="1"/>
  <c r="D14" i="165" s="1"/>
  <c r="D12" i="165" s="1"/>
  <c r="F27" i="165"/>
  <c r="D7" i="166" s="1"/>
  <c r="F27" i="37"/>
  <c r="D6" i="166" s="1"/>
  <c r="D26" i="37"/>
  <c r="D25" i="37" s="1"/>
  <c r="D14" i="37" s="1"/>
  <c r="D12" i="37" s="1"/>
  <c r="I34" i="34"/>
  <c r="J10" i="110"/>
  <c r="F10" i="160"/>
  <c r="K164" i="160"/>
  <c r="L188" i="145"/>
  <c r="L52" i="160"/>
  <c r="L188" i="126"/>
  <c r="K126" i="160"/>
  <c r="F10" i="110"/>
  <c r="L126" i="160"/>
  <c r="L164" i="160"/>
  <c r="L13" i="126"/>
  <c r="K188" i="126"/>
  <c r="L165" i="126"/>
  <c r="K52" i="160"/>
  <c r="L127" i="145"/>
  <c r="F11" i="145"/>
  <c r="L127" i="126"/>
  <c r="F11" i="126"/>
  <c r="L53" i="126"/>
  <c r="L12" i="110"/>
  <c r="L12" i="160"/>
  <c r="K12" i="160"/>
  <c r="L13" i="145"/>
  <c r="L53" i="145"/>
  <c r="K165" i="126"/>
  <c r="J10" i="160"/>
  <c r="K53" i="126"/>
  <c r="L187" i="110"/>
  <c r="J11" i="145"/>
  <c r="J11" i="126"/>
  <c r="K12" i="110"/>
  <c r="L126" i="110"/>
  <c r="K127" i="145"/>
  <c r="K53" i="145"/>
  <c r="K13" i="145"/>
  <c r="K13" i="126"/>
  <c r="K187" i="110"/>
  <c r="K127" i="126"/>
  <c r="L52" i="110"/>
  <c r="K165" i="145"/>
  <c r="K188" i="145"/>
  <c r="K126" i="110"/>
  <c r="K52" i="110"/>
  <c r="K164" i="110"/>
  <c r="I36" i="35"/>
  <c r="D26" i="36" l="1"/>
  <c r="D25" i="36" s="1"/>
  <c r="D14" i="36" s="1"/>
  <c r="D12" i="36" s="1"/>
  <c r="D26" i="34"/>
  <c r="D25" i="34" s="1"/>
  <c r="D24" i="34" s="1"/>
  <c r="D13" i="34" s="1"/>
  <c r="D11" i="34" s="1"/>
  <c r="F26" i="34"/>
  <c r="F26" i="165"/>
  <c r="F25" i="165" s="1"/>
  <c r="F14" i="165" s="1"/>
  <c r="F12" i="165" s="1"/>
  <c r="F26" i="36"/>
  <c r="F26" i="37"/>
  <c r="F25" i="37" s="1"/>
  <c r="F14" i="37" s="1"/>
  <c r="F12" i="37" s="1"/>
  <c r="C25" i="34"/>
  <c r="L10" i="110"/>
  <c r="L10" i="160"/>
  <c r="K10" i="160"/>
  <c r="I34" i="35"/>
  <c r="I32" i="35" s="1"/>
  <c r="L11" i="145"/>
  <c r="L11" i="126"/>
  <c r="K10" i="110"/>
  <c r="K11" i="145"/>
  <c r="K11" i="126"/>
  <c r="C17" i="35"/>
  <c r="D17" i="35"/>
  <c r="E17" i="35"/>
  <c r="G17" i="35"/>
  <c r="F18" i="35"/>
  <c r="C19" i="35"/>
  <c r="D19" i="35"/>
  <c r="E19" i="35"/>
  <c r="H19" i="35"/>
  <c r="I19" i="35" s="1"/>
  <c r="F20" i="35"/>
  <c r="I20" i="35"/>
  <c r="I19" i="34" s="1"/>
  <c r="C21" i="35"/>
  <c r="D21" i="35"/>
  <c r="E21" i="35"/>
  <c r="H21" i="35"/>
  <c r="I21" i="35" s="1"/>
  <c r="F22" i="35"/>
  <c r="F21" i="34" s="1"/>
  <c r="I22" i="35"/>
  <c r="I21" i="34" s="1"/>
  <c r="F23" i="35"/>
  <c r="F22" i="34" s="1"/>
  <c r="I23" i="35"/>
  <c r="I22" i="34" s="1"/>
  <c r="G26" i="35"/>
  <c r="G25" i="35" s="1"/>
  <c r="F28" i="35"/>
  <c r="F27" i="34" s="1"/>
  <c r="I28" i="35"/>
  <c r="I27" i="34" s="1"/>
  <c r="F29" i="35"/>
  <c r="F28" i="34" s="1"/>
  <c r="I29" i="35"/>
  <c r="F30" i="35"/>
  <c r="F29" i="34" s="1"/>
  <c r="I30" i="35"/>
  <c r="C34" i="35"/>
  <c r="C32" i="35" s="1"/>
  <c r="D34" i="35"/>
  <c r="D32" i="35" s="1"/>
  <c r="E34" i="35"/>
  <c r="E32" i="35" s="1"/>
  <c r="F36" i="35"/>
  <c r="F25" i="34" l="1"/>
  <c r="C24" i="34"/>
  <c r="C13" i="34" s="1"/>
  <c r="C11" i="34" s="1"/>
  <c r="F25" i="36"/>
  <c r="F14" i="36" s="1"/>
  <c r="F12" i="36" s="1"/>
  <c r="D5" i="166"/>
  <c r="K26" i="36"/>
  <c r="F33" i="34"/>
  <c r="F31" i="34" s="1"/>
  <c r="F17" i="35"/>
  <c r="J4" i="166" s="1"/>
  <c r="F17" i="34"/>
  <c r="F16" i="34" s="1"/>
  <c r="F19" i="35"/>
  <c r="F19" i="34"/>
  <c r="F18" i="34" s="1"/>
  <c r="F20" i="34"/>
  <c r="F24" i="34"/>
  <c r="F34" i="35"/>
  <c r="F32" i="35" s="1"/>
  <c r="C25" i="35"/>
  <c r="D16" i="35"/>
  <c r="C16" i="35"/>
  <c r="F21" i="35"/>
  <c r="E16" i="35"/>
  <c r="E14" i="35" s="1"/>
  <c r="E12" i="35" s="1"/>
  <c r="I35" i="34" l="1"/>
  <c r="I33" i="34" s="1"/>
  <c r="I31" i="34" s="1"/>
  <c r="H33" i="34"/>
  <c r="H31" i="34" s="1"/>
  <c r="F16" i="35"/>
  <c r="F15" i="34"/>
  <c r="F13" i="34" s="1"/>
  <c r="F11" i="34" s="1"/>
  <c r="C14" i="35"/>
  <c r="C12" i="35" s="1"/>
  <c r="G14" i="35"/>
  <c r="G34" i="35"/>
  <c r="J9" i="166" l="1"/>
  <c r="G32" i="35"/>
  <c r="G12" i="35" s="1"/>
  <c r="H4" i="166" l="1"/>
  <c r="I4" i="166" s="1"/>
  <c r="H6" i="166"/>
  <c r="I6" i="166" s="1"/>
  <c r="H5" i="166"/>
  <c r="I5" i="166" s="1"/>
  <c r="H7" i="166"/>
  <c r="I7" i="166" s="1"/>
  <c r="I18" i="165" l="1"/>
  <c r="H17" i="165"/>
  <c r="H17" i="36"/>
  <c r="I18" i="36"/>
  <c r="H9" i="166"/>
  <c r="I18" i="35" l="1"/>
  <c r="I9" i="166"/>
  <c r="H17" i="37"/>
  <c r="H16" i="37" s="1"/>
  <c r="H17" i="34"/>
  <c r="H16" i="34" s="1"/>
  <c r="H15" i="34" s="1"/>
  <c r="H16" i="36"/>
  <c r="I17" i="36"/>
  <c r="I17" i="165"/>
  <c r="H16" i="165"/>
  <c r="I17" i="35"/>
  <c r="H16" i="35"/>
  <c r="I16" i="35" s="1"/>
  <c r="F26" i="35"/>
  <c r="D4" i="166" s="1"/>
  <c r="D26" i="35"/>
  <c r="D25" i="35" s="1"/>
  <c r="D14" i="35" s="1"/>
  <c r="D12" i="35" s="1"/>
  <c r="D9" i="166" l="1"/>
  <c r="B4" i="166" s="1"/>
  <c r="I17" i="37"/>
  <c r="I17" i="34"/>
  <c r="I16" i="34"/>
  <c r="I16" i="165"/>
  <c r="I16" i="36"/>
  <c r="I15" i="34"/>
  <c r="I16" i="37"/>
  <c r="F25" i="35"/>
  <c r="F14" i="35" s="1"/>
  <c r="F12" i="35" s="1"/>
  <c r="K26" i="35"/>
  <c r="B5" i="166" l="1"/>
  <c r="C5" i="166" s="1"/>
  <c r="B7" i="166"/>
  <c r="C7" i="166" s="1"/>
  <c r="B6" i="166"/>
  <c r="C6" i="166" s="1"/>
  <c r="C4" i="166"/>
  <c r="B9" i="166" l="1"/>
  <c r="I27" i="35"/>
  <c r="H26" i="34"/>
  <c r="H25" i="35"/>
  <c r="H14" i="35" s="1"/>
  <c r="H12" i="35" s="1"/>
  <c r="I27" i="165"/>
  <c r="H26" i="165"/>
  <c r="H25" i="165" s="1"/>
  <c r="H14" i="165" s="1"/>
  <c r="H12" i="165" s="1"/>
  <c r="I27" i="36"/>
  <c r="H26" i="36"/>
  <c r="H25" i="36" s="1"/>
  <c r="H14" i="36" s="1"/>
  <c r="H12" i="36" s="1"/>
  <c r="H26" i="37"/>
  <c r="H25" i="37" s="1"/>
  <c r="H14" i="37" s="1"/>
  <c r="H12" i="37" s="1"/>
  <c r="I27" i="37"/>
  <c r="H25" i="34" l="1"/>
  <c r="H24" i="34" s="1"/>
  <c r="H13" i="34" s="1"/>
  <c r="H11" i="34" s="1"/>
  <c r="J27" i="36"/>
  <c r="I26" i="36"/>
  <c r="J27" i="165"/>
  <c r="I26" i="165"/>
  <c r="I26" i="37"/>
  <c r="I25" i="37" s="1"/>
  <c r="I14" i="37" s="1"/>
  <c r="I12" i="37" s="1"/>
  <c r="K27" i="37"/>
  <c r="J27" i="37"/>
  <c r="J27" i="35"/>
  <c r="I26" i="34"/>
  <c r="I26" i="35"/>
  <c r="I25" i="165" l="1"/>
  <c r="I14" i="165" s="1"/>
  <c r="I12" i="165" s="1"/>
  <c r="I25" i="36"/>
  <c r="I14" i="36" s="1"/>
  <c r="I12" i="36" s="1"/>
  <c r="I25" i="35"/>
  <c r="I14" i="35" s="1"/>
  <c r="I12" i="35" s="1"/>
  <c r="K12" i="37"/>
  <c r="I25" i="34"/>
  <c r="J26" i="34"/>
  <c r="I24" i="34" l="1"/>
  <c r="I13" i="34" l="1"/>
  <c r="I11" i="34" l="1"/>
</calcChain>
</file>

<file path=xl/sharedStrings.xml><?xml version="1.0" encoding="utf-8"?>
<sst xmlns="http://schemas.openxmlformats.org/spreadsheetml/2006/main" count="1764" uniqueCount="381">
  <si>
    <t>AREA DE ADMINISTRACIÓN Y FINANZAS</t>
  </si>
  <si>
    <t>UNIDAD DE FINANZAS</t>
  </si>
  <si>
    <t>PROGRAMA: 01 ADMINISTRACION SUPERIOR</t>
  </si>
  <si>
    <t xml:space="preserve"> </t>
  </si>
  <si>
    <t>PART./ SUBP.</t>
  </si>
  <si>
    <t xml:space="preserve">DESCRIPCIÓN </t>
  </si>
  <si>
    <t>PRESUPUESTO ORDINARIO</t>
  </si>
  <si>
    <t>PRESUPUESTO EXTRAORDINARIO</t>
  </si>
  <si>
    <t>PRESUPUESTO MODIFICADO</t>
  </si>
  <si>
    <t>EGRESOS ACUMULADOS</t>
  </si>
  <si>
    <t>EGRESOS DEL PERIODO</t>
  </si>
  <si>
    <t>RESERVAS</t>
  </si>
  <si>
    <t xml:space="preserve">TOTAL EGRESOS DEL PERIODO </t>
  </si>
  <si>
    <t>% EJEC.</t>
  </si>
  <si>
    <t>0</t>
  </si>
  <si>
    <t>REMUNERACIONES</t>
  </si>
  <si>
    <t>0.01</t>
  </si>
  <si>
    <t>REMUNERACIONES BASICAS</t>
  </si>
  <si>
    <t>0.01.01</t>
  </si>
  <si>
    <t>0.01.03</t>
  </si>
  <si>
    <t>0.02</t>
  </si>
  <si>
    <t>REMUNERACIONES EVENTUALES</t>
  </si>
  <si>
    <t>0.02.01</t>
  </si>
  <si>
    <t>Tiempo Extraordinario</t>
  </si>
  <si>
    <t>0.02.05</t>
  </si>
  <si>
    <t>Dietas</t>
  </si>
  <si>
    <t>0.03</t>
  </si>
  <si>
    <t>INCENTIVOS SALARIALES</t>
  </si>
  <si>
    <t>0.03.01</t>
  </si>
  <si>
    <t>0.03.02</t>
  </si>
  <si>
    <t>0.03.03</t>
  </si>
  <si>
    <t>0.03.04</t>
  </si>
  <si>
    <t>Salario Escolar</t>
  </si>
  <si>
    <t>0.03.99</t>
  </si>
  <si>
    <t>Otros Incentivos Salariales</t>
  </si>
  <si>
    <t>0.04</t>
  </si>
  <si>
    <t>CONTRIB. PATR. AL DESARROLLO Y SEG. SOCIAL</t>
  </si>
  <si>
    <t>0.04.01</t>
  </si>
  <si>
    <t>0.04.02</t>
  </si>
  <si>
    <t>0.04.03</t>
  </si>
  <si>
    <t>0.04.04</t>
  </si>
  <si>
    <t>0.04.05</t>
  </si>
  <si>
    <t>0.05</t>
  </si>
  <si>
    <t>CONT. PATR. A FONDOS DE PENS. Y CAPITALIZACION</t>
  </si>
  <si>
    <t>0.05.02</t>
  </si>
  <si>
    <t>0.05.03</t>
  </si>
  <si>
    <t>1</t>
  </si>
  <si>
    <t>SERVICIOS</t>
  </si>
  <si>
    <t>1.01</t>
  </si>
  <si>
    <t>ALQUILERES</t>
  </si>
  <si>
    <t>1.01.01</t>
  </si>
  <si>
    <t>Alquiler de Edificios y Terrenos</t>
  </si>
  <si>
    <t>1.01.02</t>
  </si>
  <si>
    <t>Alquiler de Maquinaria, Equipo y Mobiliario</t>
  </si>
  <si>
    <t>1.01.03</t>
  </si>
  <si>
    <t>Alquiler de Equipo de Cómputo</t>
  </si>
  <si>
    <t>1.01.99</t>
  </si>
  <si>
    <t>Otros Alquileres</t>
  </si>
  <si>
    <t>1.02</t>
  </si>
  <si>
    <t>SERVICIOS BASICOS</t>
  </si>
  <si>
    <t>1.02.01</t>
  </si>
  <si>
    <t>Servicio de Agua y Alcantarillado</t>
  </si>
  <si>
    <t>1.02.02</t>
  </si>
  <si>
    <t>Servicio de Energía Eléctrica</t>
  </si>
  <si>
    <t>1.02.03</t>
  </si>
  <si>
    <t>Servicio de Correo</t>
  </si>
  <si>
    <t>1.02.04</t>
  </si>
  <si>
    <t>1.02.99</t>
  </si>
  <si>
    <t>Otros Servicios Básicos</t>
  </si>
  <si>
    <t>1.03</t>
  </si>
  <si>
    <t>SERVICIOS COMERCIALES Y FINANCIEROS</t>
  </si>
  <si>
    <t>1.03.01</t>
  </si>
  <si>
    <t>1.03.02</t>
  </si>
  <si>
    <t>1.03.03</t>
  </si>
  <si>
    <t>1.03.04</t>
  </si>
  <si>
    <t>1.03.05</t>
  </si>
  <si>
    <t>Servicios Aduaneros</t>
  </si>
  <si>
    <t>1.03.06</t>
  </si>
  <si>
    <t>1.04</t>
  </si>
  <si>
    <t>SERVICIOS DE GESTION Y APOYO</t>
  </si>
  <si>
    <t>1.04.03</t>
  </si>
  <si>
    <t>Servicios en Ingeniería</t>
  </si>
  <si>
    <t>1.04.04</t>
  </si>
  <si>
    <t>Servicios en Ciencias Económicas y Sociales</t>
  </si>
  <si>
    <t>1.04.05</t>
  </si>
  <si>
    <t>Servicios de Desarrollo de Sistemas Informáticos</t>
  </si>
  <si>
    <t>1.04.06</t>
  </si>
  <si>
    <t>Servicios Generales</t>
  </si>
  <si>
    <t>1.04.99</t>
  </si>
  <si>
    <t>Otros Servicios de Gestión y Apoyo</t>
  </si>
  <si>
    <t>1.05</t>
  </si>
  <si>
    <t>GASTOS DE VIAJE Y DE TRANSPORTE</t>
  </si>
  <si>
    <t>1.05.01</t>
  </si>
  <si>
    <t>1.05.02</t>
  </si>
  <si>
    <t>1.05.03</t>
  </si>
  <si>
    <t>Transporte al Exterior</t>
  </si>
  <si>
    <t>1.05.04</t>
  </si>
  <si>
    <t>1.06</t>
  </si>
  <si>
    <t>SEGUROS, REASEGUROS Y OTRAS OBLIGACIONES</t>
  </si>
  <si>
    <t>1.06.01</t>
  </si>
  <si>
    <t xml:space="preserve">Seguros </t>
  </si>
  <si>
    <t>1.07</t>
  </si>
  <si>
    <t>CAPACITACION Y PROTOCOLO</t>
  </si>
  <si>
    <t>1.07.01</t>
  </si>
  <si>
    <t>Actividades de Capacitación</t>
  </si>
  <si>
    <t>1.07.02</t>
  </si>
  <si>
    <t>Actividades Protocolarias y Sociales</t>
  </si>
  <si>
    <t>1.07.03</t>
  </si>
  <si>
    <t>Gastos de Representación Institucional</t>
  </si>
  <si>
    <t>1.08</t>
  </si>
  <si>
    <t>MANTENIMIENTO Y REPARACION</t>
  </si>
  <si>
    <t>1.08.01</t>
  </si>
  <si>
    <t>1.08.03</t>
  </si>
  <si>
    <t>1.08.05</t>
  </si>
  <si>
    <t>1.08.06</t>
  </si>
  <si>
    <t>1.08.07</t>
  </si>
  <si>
    <t>1.08.08</t>
  </si>
  <si>
    <t>1.08.99</t>
  </si>
  <si>
    <t>1.99</t>
  </si>
  <si>
    <t>SERVICIOS DIVERSOS</t>
  </si>
  <si>
    <t>1.99.05</t>
  </si>
  <si>
    <t>Deducibles</t>
  </si>
  <si>
    <t>1.99.99</t>
  </si>
  <si>
    <t>Otros Servicios No Especificados</t>
  </si>
  <si>
    <t>MATERIALES Y SUMINISTROS</t>
  </si>
  <si>
    <t>2.01</t>
  </si>
  <si>
    <t>PRODUCTOS QUIMICOS Y CONEXOS</t>
  </si>
  <si>
    <t>2.01.01</t>
  </si>
  <si>
    <t>Combustibles y Lubricantes</t>
  </si>
  <si>
    <t>2.01.02</t>
  </si>
  <si>
    <t>Productos Farmacéuticos y Medicinales</t>
  </si>
  <si>
    <t>2.01.04</t>
  </si>
  <si>
    <t>Tintas, Pinturas y Diluyentes</t>
  </si>
  <si>
    <t>2.01.99</t>
  </si>
  <si>
    <t>Otros Productos Químicos</t>
  </si>
  <si>
    <t>2.02</t>
  </si>
  <si>
    <t>ALIMENTOS Y PRODUCTOS AGROPECUARIOS</t>
  </si>
  <si>
    <t>2.02.03</t>
  </si>
  <si>
    <t>Alimentos y Bebidas</t>
  </si>
  <si>
    <t>2.03</t>
  </si>
  <si>
    <t>MATERIALES PARA CONSTRUCCION Y MANTENIMIENTO</t>
  </si>
  <si>
    <t>2.03.01</t>
  </si>
  <si>
    <t>Materiales y Productos Metálicos</t>
  </si>
  <si>
    <t>2.03.03</t>
  </si>
  <si>
    <t>2.03.04</t>
  </si>
  <si>
    <t>Materiales y Productos Eléctricos, Telefónicos y de Cómputo</t>
  </si>
  <si>
    <t>2.03.05</t>
  </si>
  <si>
    <t>Materiales y Productos de Vidrio</t>
  </si>
  <si>
    <t>2.03.06</t>
  </si>
  <si>
    <t>Materiales y Productos de Plástico</t>
  </si>
  <si>
    <t>2.03.99</t>
  </si>
  <si>
    <t>2.04</t>
  </si>
  <si>
    <t>HERRAMIENTAS, REPUESTOS Y ACCESORIOS</t>
  </si>
  <si>
    <t>2.04.01</t>
  </si>
  <si>
    <t>Herramientas e Instrumentos</t>
  </si>
  <si>
    <t>2.04.02</t>
  </si>
  <si>
    <t>Repuestos y Accesorios</t>
  </si>
  <si>
    <t>2.99</t>
  </si>
  <si>
    <t>UTILES, MATERIALES Y SUMINISTROS DIVERSOS</t>
  </si>
  <si>
    <t>2.99.01</t>
  </si>
  <si>
    <t>Utiles y Materiales de Oficina y Cómputo</t>
  </si>
  <si>
    <t>2.99.02</t>
  </si>
  <si>
    <t>Utiles y Materiales Médico, Hospitalario y de Investigación</t>
  </si>
  <si>
    <t>2.99.03</t>
  </si>
  <si>
    <t>Productos de Papel, Cartón e Impresos</t>
  </si>
  <si>
    <t>2.99.04</t>
  </si>
  <si>
    <t>2.99.05</t>
  </si>
  <si>
    <t>Utiles y Materiales de Limpieza</t>
  </si>
  <si>
    <t>2.99.06</t>
  </si>
  <si>
    <t>Utiles y Materiales de Resguardo y Seguridad</t>
  </si>
  <si>
    <t>2.99.07</t>
  </si>
  <si>
    <t>Útiles y Materiales de Cocina y Comedor</t>
  </si>
  <si>
    <t>2.99.99</t>
  </si>
  <si>
    <t>BIENES DURADEROS</t>
  </si>
  <si>
    <t>5.01</t>
  </si>
  <si>
    <t>MAQUINARIA, EQUIPO Y MOBILIARIO</t>
  </si>
  <si>
    <t>5.01.02</t>
  </si>
  <si>
    <t>Equipo de Transporte</t>
  </si>
  <si>
    <t>5.01.03</t>
  </si>
  <si>
    <t>Equipo de Comunicación</t>
  </si>
  <si>
    <t>5.01.04</t>
  </si>
  <si>
    <t>Equipo y Mobiliario de Oficina</t>
  </si>
  <si>
    <t>5.01.05</t>
  </si>
  <si>
    <t>Equipo y Programas de Cómputo</t>
  </si>
  <si>
    <t>5.01.06</t>
  </si>
  <si>
    <t>Equipo Sanitario, de Laboratorio e Investigación</t>
  </si>
  <si>
    <t>5.01.07</t>
  </si>
  <si>
    <t>Equipo y Mobiliario Educacional, Deportivo y  Recreativo</t>
  </si>
  <si>
    <t>5.01.99</t>
  </si>
  <si>
    <t>5.02</t>
  </si>
  <si>
    <t>CONSTRUCCIONES, ADICIONES Y MEJORAS</t>
  </si>
  <si>
    <t>5.02.01</t>
  </si>
  <si>
    <t>Edificios</t>
  </si>
  <si>
    <t>5.02.07</t>
  </si>
  <si>
    <t>Instalaciones</t>
  </si>
  <si>
    <t>5.02.99</t>
  </si>
  <si>
    <t>Otras Construcciones, Adiciones y Mejoras</t>
  </si>
  <si>
    <t>5.99</t>
  </si>
  <si>
    <t xml:space="preserve">TRANSFERENCIAS CORRIENTES </t>
  </si>
  <si>
    <t>6.01</t>
  </si>
  <si>
    <t>TRANSFERENCIAS CORRIENTES AL SECTOR PUBLICO</t>
  </si>
  <si>
    <t>6.01.01</t>
  </si>
  <si>
    <t>6.01.02</t>
  </si>
  <si>
    <t>6.03</t>
  </si>
  <si>
    <t>PRESTACIONES LEGALES</t>
  </si>
  <si>
    <t>6.03.01</t>
  </si>
  <si>
    <t>Prestaciones Legales</t>
  </si>
  <si>
    <t>6.07</t>
  </si>
  <si>
    <t>TRANSFERENCIAS CORRIENTES AL SECTOR EXTERNO</t>
  </si>
  <si>
    <t>6.07.01</t>
  </si>
  <si>
    <t>Transferencias Corrientes a Organismos Internacionales</t>
  </si>
  <si>
    <t>CUENTAS ESPECIALES</t>
  </si>
  <si>
    <t>9.02</t>
  </si>
  <si>
    <t>SUMAS SIN ASIGNACION PRESUPUESTARIA</t>
  </si>
  <si>
    <t>9.02.01</t>
  </si>
  <si>
    <t>Sumas Libres sin Asignación Presupuestaria</t>
  </si>
  <si>
    <t>9.02.02</t>
  </si>
  <si>
    <t>Sumas con Destino Específico sin Asignación Presupuestaria</t>
  </si>
  <si>
    <t>(Con proyectos especiales)</t>
  </si>
  <si>
    <t>6.07.02</t>
  </si>
  <si>
    <t>Otras Transferencias corrientes al Sector Externo</t>
  </si>
  <si>
    <t>0.99.99</t>
  </si>
  <si>
    <t>Otras Remuneraciones</t>
  </si>
  <si>
    <t>0.99</t>
  </si>
  <si>
    <t>OTRAS REMUNERACIONES</t>
  </si>
  <si>
    <t>1.09</t>
  </si>
  <si>
    <t>1.09.99</t>
  </si>
  <si>
    <t>Otros Impuestos</t>
  </si>
  <si>
    <t>IMPUESTO</t>
  </si>
  <si>
    <t>1.99.02</t>
  </si>
  <si>
    <t>Intereses Moratorios y Multas</t>
  </si>
  <si>
    <t>0.02.04</t>
  </si>
  <si>
    <t>Compensación de Vacaciones</t>
  </si>
  <si>
    <t>0.01.05</t>
  </si>
  <si>
    <t>Suplencias</t>
  </si>
  <si>
    <t>6.06</t>
  </si>
  <si>
    <t>6.06.01</t>
  </si>
  <si>
    <t>OTRAS TRANSFERENCIAS CORRIENTES AL SECTOR PRIVADO</t>
  </si>
  <si>
    <t>Indemnizaciones</t>
  </si>
  <si>
    <t>1.03.07</t>
  </si>
  <si>
    <r>
      <t>AREA DE ADMINISTRACION Y FINANZAS</t>
    </r>
    <r>
      <rPr>
        <sz val="8"/>
        <rFont val="Tahoma"/>
        <family val="2"/>
      </rPr>
      <t/>
    </r>
  </si>
  <si>
    <t>PRESUPUESTO CONSOLIDADO</t>
  </si>
  <si>
    <t xml:space="preserve">                                       </t>
  </si>
  <si>
    <t>PARTIDA</t>
  </si>
  <si>
    <t xml:space="preserve">DESCRIPCION </t>
  </si>
  <si>
    <t>PRESUPUESTO</t>
  </si>
  <si>
    <t>MODIFICAC.</t>
  </si>
  <si>
    <t>PRESUPUESTOS</t>
  </si>
  <si>
    <t xml:space="preserve">INGRESOS </t>
  </si>
  <si>
    <t xml:space="preserve">TOTAL DE </t>
  </si>
  <si>
    <t>ORDINARIO</t>
  </si>
  <si>
    <t>EXTRAORD.</t>
  </si>
  <si>
    <t>MODIFICADO</t>
  </si>
  <si>
    <t>ACUMULADOS</t>
  </si>
  <si>
    <t>INGRESOS</t>
  </si>
  <si>
    <t>TOTAL DE INGRESOS</t>
  </si>
  <si>
    <t>1.0.0.00.00.0.0.0.000</t>
  </si>
  <si>
    <t>INGRESOS CORRIENTES</t>
  </si>
  <si>
    <t xml:space="preserve">   1.3.0.0.0.0.0.0.0</t>
  </si>
  <si>
    <t>INGRESOS NO TRIBUTARIOS</t>
  </si>
  <si>
    <t xml:space="preserve">      1.3.1.0.0.0.0.0.0</t>
  </si>
  <si>
    <t>VENTA DE BIENES Y SERVICIOS</t>
  </si>
  <si>
    <t xml:space="preserve">         1.3.1.2.9.9.0.0.0</t>
  </si>
  <si>
    <t>Venta de otros servicios</t>
  </si>
  <si>
    <t xml:space="preserve">      1.3.2.3.3.0.0.0.0</t>
  </si>
  <si>
    <t>OTRAS RENTAS DE ACTIVOS FINANCIEROS</t>
  </si>
  <si>
    <t xml:space="preserve">         1.3.2.3.3.1.0.0.0</t>
  </si>
  <si>
    <t>Intereses s/ctas ctes y otros depósitos bancos estatales</t>
  </si>
  <si>
    <t xml:space="preserve">      1.3.9.0.0.0.0.0.0</t>
  </si>
  <si>
    <t>OTRAS INGRESOS NO TRIBUTARIOS</t>
  </si>
  <si>
    <t xml:space="preserve">         1.3.9.1.0.0.0.0.0</t>
  </si>
  <si>
    <t>Reintegros en efectivo</t>
  </si>
  <si>
    <t xml:space="preserve">         1.3.9.9.0.0.0.0.0</t>
  </si>
  <si>
    <t>Ingresos varios no especificados</t>
  </si>
  <si>
    <t xml:space="preserve">   1.4.0.0.00.00.0.0.000</t>
  </si>
  <si>
    <t>TRANSFERENCIAS CORRIENTES</t>
  </si>
  <si>
    <t xml:space="preserve">      1.4.1.0.00.00.0.0.000</t>
  </si>
  <si>
    <t>TRANSFERENCIAS CORRIENTES SECTOR PÚBLICO</t>
  </si>
  <si>
    <t xml:space="preserve">         1.4.1.1.00.00.0.0.000</t>
  </si>
  <si>
    <t xml:space="preserve">         1.4.1.6.00.00.0.0.000</t>
  </si>
  <si>
    <t>Transferencias corrientres de Institutciones Públicas Finan.</t>
  </si>
  <si>
    <t xml:space="preserve">         1.4.3.1.00.00.0.0.001</t>
  </si>
  <si>
    <t>3.0.0.0.0.0.0.0.0</t>
  </si>
  <si>
    <t>FINANCIAMIENTO</t>
  </si>
  <si>
    <t xml:space="preserve">   3.3.0.0.0.00.00.0.000</t>
  </si>
  <si>
    <t>RECURSOS DE VIGENCIAS ANTERIORES</t>
  </si>
  <si>
    <t xml:space="preserve">         3.3.1.0.00.00.0.0.000</t>
  </si>
  <si>
    <t>Superávit libre</t>
  </si>
  <si>
    <t xml:space="preserve">         3.3.2.0.00.00.0.0.000</t>
  </si>
  <si>
    <t>Superávit específico</t>
  </si>
  <si>
    <t>Transferencias corrientres de Institutciones Desc no Empr</t>
  </si>
  <si>
    <t xml:space="preserve">         1.4.2.1.00.00.0.0.000</t>
  </si>
  <si>
    <t xml:space="preserve">Transferencias corrientes del Gobierno Central  </t>
  </si>
  <si>
    <t xml:space="preserve">PROGRAMA 01:  ADMINISTRACION SUPERIOR </t>
  </si>
  <si>
    <t>INGRESOS ACUMULADOS</t>
  </si>
  <si>
    <t>5.99.03</t>
  </si>
  <si>
    <t>Bienes intangibles</t>
  </si>
  <si>
    <t>5.01.01</t>
  </si>
  <si>
    <t>Maquinaria y Equipo para la Producción</t>
  </si>
  <si>
    <t>Transf corrientes Organismos Internacionales (OCDE)</t>
  </si>
  <si>
    <t>6.01.06</t>
  </si>
  <si>
    <t>PRESUPUESTOS MODIFICADOS</t>
  </si>
  <si>
    <t>Sueldos para Cargos Fijos</t>
  </si>
  <si>
    <t>Servicios Especiales</t>
  </si>
  <si>
    <t>Retribución por Años Servidos</t>
  </si>
  <si>
    <t>Restricción al Ejercicio Liberal de la Profesión</t>
  </si>
  <si>
    <t>Decimotercer Mes</t>
  </si>
  <si>
    <t>Contribución Patronal al Seguro de Salud de la C.C.S.S.</t>
  </si>
  <si>
    <t>Contribución Patronal al Instituto Mixto de Ayuda Social</t>
  </si>
  <si>
    <t>Contribución Patronal al Instituto Nacional de Aprendizaje</t>
  </si>
  <si>
    <t>Contribución Patronal al FODESAF</t>
  </si>
  <si>
    <t>Contribución Patronal al Banco Popular y de Desarrollo Comunal</t>
  </si>
  <si>
    <t>Aporte Patronal al Régimen Oblig. de Pensiones Complementarias</t>
  </si>
  <si>
    <t>Aporte Patronal al Fondo de Capitalización Laboral</t>
  </si>
  <si>
    <t>Servicio de Telecomunicaciones</t>
  </si>
  <si>
    <t>Información</t>
  </si>
  <si>
    <t>Publicidad y Propaganda</t>
  </si>
  <si>
    <t>Impresión, Encuadernación y Otros</t>
  </si>
  <si>
    <t>Transporte de Bienes</t>
  </si>
  <si>
    <t>Comisiones y Gastos por Servicios Financieros y Comerciales</t>
  </si>
  <si>
    <t>Servicios de Transferencia Electrónica de Información</t>
  </si>
  <si>
    <t>Transporte Dentro del País</t>
  </si>
  <si>
    <t>Viáticos Dentro del País</t>
  </si>
  <si>
    <t>Viáticos en el Exterior</t>
  </si>
  <si>
    <t>Mantenimiento de Edificios, Llocales y Terrenos</t>
  </si>
  <si>
    <t>Mantenimiento de Instalaciones y Otras Obras</t>
  </si>
  <si>
    <t>Mantenimiento y Reparación de Equipo de Transporte</t>
  </si>
  <si>
    <t>Mantenimiento y Reparación de Equipo de Comunicación</t>
  </si>
  <si>
    <t>Mantenimiento y Reparación de Equipo y Mobiliario de Oficina</t>
  </si>
  <si>
    <t>Manten. Y Reparación de Equipo de Cómputo y Sistemas de Inform.</t>
  </si>
  <si>
    <t>Mantenimiento y Reparación de Otros Equipos</t>
  </si>
  <si>
    <t>Madera y sus Derivados</t>
  </si>
  <si>
    <t>Otros Materiales y Productos de uso en la Construcción y Manten.</t>
  </si>
  <si>
    <t>Textiles y Vestuario</t>
  </si>
  <si>
    <t>Otros Utiles, Materiales y Suministros diversos</t>
  </si>
  <si>
    <t>Maquinaria, Equipo y Mobiliario Diverso</t>
  </si>
  <si>
    <t>BIENES DURADEROS DIVERSOS</t>
  </si>
  <si>
    <t>Transferencias corrientes al Gobierno Central</t>
  </si>
  <si>
    <t>Transferencias corrientes a Órganos Desconcentrados</t>
  </si>
  <si>
    <t>Transferencias corrientes a Instituciones Públicas Financieras</t>
  </si>
  <si>
    <t>MODIFICACION DE PRESUPUEST0</t>
  </si>
  <si>
    <t>PRESUPUESTOS EXTRAORINARIOS</t>
  </si>
  <si>
    <t>EXTRAORDINARIOS</t>
  </si>
  <si>
    <t>MODIFICACION PRESUPUESTARIA</t>
  </si>
  <si>
    <t>SALDO PRESUPUESTARIO</t>
  </si>
  <si>
    <t>PROGRAMA 02: COORDINACION DEL SISTEMA ESTADISTICO NACIONAL</t>
  </si>
  <si>
    <t>PRESUPUESTO PROGRAMA: 03 PRODUCCION ESTADISTICA</t>
  </si>
  <si>
    <t>0.05.01</t>
  </si>
  <si>
    <t>Contribución Patronal al Seguro de Pensiones de la C.C.S.S.</t>
  </si>
  <si>
    <t>PROGRAMA 02 : COORDINACION DEL SISTEMA ESTADISTICO NACIONAL</t>
  </si>
  <si>
    <t>PROGRAMA 03:   PRODUCCION ESTADISTICA</t>
  </si>
  <si>
    <t>PROGRAMA: 04  DIVULGACION Y PROMOCION DE LA PRODUCCCION ESTADISTICA</t>
  </si>
  <si>
    <t>PROGRAMA 04:  DIVULGACION Y PROMOCION DE LA PRODUCCCION ESTADISTICA</t>
  </si>
  <si>
    <t>1.04.02</t>
  </si>
  <si>
    <t>Servicios Jurídicos</t>
  </si>
  <si>
    <t>1.08.04</t>
  </si>
  <si>
    <t>Mantenimiento y reparación de maquinaria y equipo de producción</t>
  </si>
  <si>
    <t>Programa</t>
  </si>
  <si>
    <t xml:space="preserve">PRESUPUESTO CONSOLIDADO INEC CON PROYECTOS </t>
  </si>
  <si>
    <t>I TRIMESTRE</t>
  </si>
  <si>
    <t>Ventas</t>
  </si>
  <si>
    <t>TRANSFERENCIA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</si>
  <si>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</si>
  <si>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</si>
  <si>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</si>
  <si>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</si>
  <si>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</si>
  <si>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</si>
  <si>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</si>
  <si>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</si>
  <si>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</si>
  <si>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</si>
  <si>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Transf corrientes Organismos Internacionales (BM)</t>
  </si>
  <si>
    <t>AL 30/09/2019</t>
  </si>
  <si>
    <t>ESTADO DE INGRESOS IV TRIMESTRE 2019</t>
  </si>
  <si>
    <t>IV TRIMESTRE</t>
  </si>
  <si>
    <t>AL 31/12/2019</t>
  </si>
  <si>
    <t>6.01.03</t>
  </si>
  <si>
    <t>Transferencias corrientes a Instituciones</t>
  </si>
  <si>
    <t>ESTADO PRESUPUESTARIO IV TRIMESTRE 2019</t>
  </si>
  <si>
    <t>INGRESOS IV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</si>
</sst>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0\ _$;[Red]\-#,##0.00\ _$"/>
    <numFmt numFmtId="166" formatCode="#,##0.0"/>
    <numFmt numFmtId="167" formatCode="_([$€]* #,##0.00_);_([$€]* \(#,##0.00\);_([$€]* &quot;-&quot;??_);_(@_)"/>
    <numFmt numFmtId="168" formatCode="_(* #,##0.0_);_(* \(#,##0.0\);_(* &quot;-&quot;??_);_(@_)"/>
    <numFmt numFmtId="169" formatCode="#,##0.0_);\(#,##0.0\)"/>
    <numFmt numFmtId="170" formatCode="0#"/>
  </numFmts>
  <fonts count="15" x14ac:knownFonts="1">
    <font>
      <sz val="11"/>
      <color theme="1"/>
      <name val="Calibri"/>
      <family val="2"/>
      <scheme val="minor"/>
    </font>
    <font>
      <b/>
      <sz val="8"/>
      <name val="Tw Cen MT"/>
      <family val="2"/>
    </font>
    <font>
      <sz val="8"/>
      <name val="Tw Cen MT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8"/>
      <color theme="1"/>
      <name val="Tw Cen MT"/>
      <family val="2"/>
    </font>
    <font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7"/>
      <name val="Tahoma"/>
      <family val="2"/>
    </font>
    <font>
      <sz val="6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1"/>
      <color theme="1"/>
      <name val="Tw Cen MT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6" fontId="2" fillId="0" borderId="0" xfId="0" applyNumberFormat="1" applyFont="1" applyBorder="1"/>
    <xf numFmtId="0" fontId="1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right" vertical="center"/>
    </xf>
    <xf numFmtId="3" fontId="2" fillId="0" borderId="0" xfId="1" applyNumberFormat="1" applyFont="1" applyBorder="1" applyAlignment="1">
      <alignment horizontal="justify" vertical="center"/>
    </xf>
    <xf numFmtId="0" fontId="1" fillId="4" borderId="0" xfId="0" applyFont="1" applyFill="1" applyBorder="1" applyAlignment="1">
      <alignment horizontal="center"/>
    </xf>
    <xf numFmtId="3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horizontal="justify" vertical="center"/>
    </xf>
    <xf numFmtId="3" fontId="2" fillId="0" borderId="0" xfId="1" applyNumberFormat="1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3" fontId="2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3" fontId="2" fillId="0" borderId="2" xfId="1" applyNumberFormat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1" fillId="3" borderId="1" xfId="0" applyFont="1" applyFill="1" applyBorder="1" applyAlignment="1">
      <alignment horizontal="center"/>
    </xf>
    <xf numFmtId="3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" fontId="0" fillId="0" borderId="0" xfId="0" applyNumberFormat="1"/>
    <xf numFmtId="4" fontId="7" fillId="0" borderId="0" xfId="0" applyNumberFormat="1" applyFont="1"/>
    <xf numFmtId="0" fontId="1" fillId="0" borderId="0" xfId="0" applyFont="1" applyBorder="1"/>
    <xf numFmtId="165" fontId="2" fillId="0" borderId="0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165" fontId="2" fillId="0" borderId="0" xfId="0" applyNumberFormat="1" applyFont="1"/>
    <xf numFmtId="3" fontId="1" fillId="6" borderId="0" xfId="0" applyNumberFormat="1" applyFont="1" applyFill="1"/>
    <xf numFmtId="3" fontId="2" fillId="0" borderId="0" xfId="0" applyNumberFormat="1" applyFont="1" applyBorder="1"/>
    <xf numFmtId="49" fontId="1" fillId="0" borderId="16" xfId="0" applyNumberFormat="1" applyFont="1" applyBorder="1" applyAlignment="1">
      <alignment horizontal="center"/>
    </xf>
    <xf numFmtId="0" fontId="1" fillId="0" borderId="16" xfId="0" applyFont="1" applyBorder="1"/>
    <xf numFmtId="3" fontId="1" fillId="0" borderId="16" xfId="0" applyNumberFormat="1" applyFont="1" applyBorder="1"/>
    <xf numFmtId="49" fontId="1" fillId="0" borderId="0" xfId="0" applyNumberFormat="1" applyFont="1" applyBorder="1" applyAlignment="1">
      <alignment horizontal="left"/>
    </xf>
    <xf numFmtId="3" fontId="1" fillId="0" borderId="0" xfId="0" applyNumberFormat="1" applyFont="1" applyBorder="1"/>
    <xf numFmtId="49" fontId="2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7" xfId="0" applyFont="1" applyBorder="1"/>
    <xf numFmtId="3" fontId="2" fillId="0" borderId="17" xfId="0" applyNumberFormat="1" applyFont="1" applyBorder="1"/>
    <xf numFmtId="4" fontId="2" fillId="0" borderId="0" xfId="0" applyNumberFormat="1" applyFont="1" applyBorder="1"/>
    <xf numFmtId="0" fontId="2" fillId="7" borderId="3" xfId="0" applyFont="1" applyFill="1" applyBorder="1" applyAlignment="1">
      <alignment horizontal="center"/>
    </xf>
    <xf numFmtId="0" fontId="1" fillId="7" borderId="3" xfId="0" applyFont="1" applyFill="1" applyBorder="1"/>
    <xf numFmtId="165" fontId="2" fillId="7" borderId="3" xfId="0" applyNumberFormat="1" applyFont="1" applyFill="1" applyBorder="1"/>
    <xf numFmtId="0" fontId="1" fillId="7" borderId="12" xfId="0" applyFont="1" applyFill="1" applyBorder="1" applyAlignment="1">
      <alignment horizontal="center"/>
    </xf>
    <xf numFmtId="165" fontId="1" fillId="7" borderId="12" xfId="0" applyNumberFormat="1" applyFont="1" applyFill="1" applyBorder="1" applyAlignment="1">
      <alignment horizontal="center"/>
    </xf>
    <xf numFmtId="165" fontId="1" fillId="8" borderId="0" xfId="0" applyNumberFormat="1" applyFont="1" applyFill="1" applyAlignment="1">
      <alignment horizontal="center"/>
    </xf>
    <xf numFmtId="165" fontId="1" fillId="8" borderId="13" xfId="0" applyNumberFormat="1" applyFont="1" applyFill="1" applyBorder="1" applyAlignment="1">
      <alignment horizontal="center"/>
    </xf>
    <xf numFmtId="165" fontId="1" fillId="8" borderId="14" xfId="0" applyNumberFormat="1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165" fontId="1" fillId="7" borderId="15" xfId="0" applyNumberFormat="1" applyFont="1" applyFill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" fontId="9" fillId="0" borderId="0" xfId="0" applyNumberFormat="1" applyFont="1" applyBorder="1"/>
    <xf numFmtId="4" fontId="8" fillId="0" borderId="0" xfId="0" applyNumberFormat="1" applyFont="1" applyBorder="1"/>
    <xf numFmtId="4" fontId="10" fillId="0" borderId="0" xfId="0" applyNumberFormat="1" applyFont="1" applyAlignment="1">
      <alignment horizontal="center"/>
    </xf>
    <xf numFmtId="4" fontId="10" fillId="0" borderId="0" xfId="0" applyNumberFormat="1" applyFont="1"/>
    <xf numFmtId="4" fontId="11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/>
    <xf numFmtId="3" fontId="2" fillId="0" borderId="0" xfId="1" applyNumberFormat="1" applyFont="1" applyBorder="1" applyAlignment="1">
      <alignment horizontal="left" vertical="center" wrapText="1"/>
    </xf>
    <xf numFmtId="168" fontId="2" fillId="0" borderId="0" xfId="13" applyNumberFormat="1" applyFont="1" applyBorder="1" applyAlignment="1">
      <alignment horizontal="center"/>
    </xf>
    <xf numFmtId="168" fontId="6" fillId="0" borderId="0" xfId="13" applyNumberFormat="1" applyFont="1"/>
    <xf numFmtId="168" fontId="1" fillId="7" borderId="7" xfId="13" applyNumberFormat="1" applyFont="1" applyFill="1" applyBorder="1" applyAlignment="1">
      <alignment horizontal="center" vertical="center" wrapText="1"/>
    </xf>
    <xf numFmtId="168" fontId="1" fillId="7" borderId="4" xfId="13" applyNumberFormat="1" applyFont="1" applyFill="1" applyBorder="1" applyAlignment="1">
      <alignment horizontal="center" vertical="center"/>
    </xf>
    <xf numFmtId="168" fontId="1" fillId="7" borderId="4" xfId="13" applyNumberFormat="1" applyFont="1" applyFill="1" applyBorder="1" applyAlignment="1">
      <alignment horizontal="center" vertical="center" wrapText="1"/>
    </xf>
    <xf numFmtId="168" fontId="1" fillId="8" borderId="9" xfId="13" applyNumberFormat="1" applyFont="1" applyFill="1" applyBorder="1" applyAlignment="1">
      <alignment horizontal="center" vertical="center" wrapText="1"/>
    </xf>
    <xf numFmtId="168" fontId="1" fillId="0" borderId="0" xfId="13" applyNumberFormat="1" applyFont="1" applyFill="1" applyBorder="1" applyAlignment="1">
      <alignment horizontal="center" vertical="center" wrapText="1"/>
    </xf>
    <xf numFmtId="168" fontId="1" fillId="0" borderId="0" xfId="13" applyNumberFormat="1" applyFont="1" applyFill="1" applyBorder="1" applyAlignment="1">
      <alignment horizontal="center" vertical="center"/>
    </xf>
    <xf numFmtId="168" fontId="1" fillId="2" borderId="0" xfId="13" applyNumberFormat="1" applyFont="1" applyFill="1" applyBorder="1" applyAlignment="1">
      <alignment horizontal="right" vertical="center"/>
    </xf>
    <xf numFmtId="168" fontId="1" fillId="3" borderId="1" xfId="13" applyNumberFormat="1" applyFont="1" applyFill="1" applyBorder="1" applyAlignment="1">
      <alignment horizontal="right"/>
    </xf>
    <xf numFmtId="168" fontId="6" fillId="0" borderId="0" xfId="13" applyNumberFormat="1" applyFont="1" applyAlignment="1">
      <alignment horizontal="right"/>
    </xf>
    <xf numFmtId="168" fontId="6" fillId="0" borderId="2" xfId="13" applyNumberFormat="1" applyFont="1" applyBorder="1"/>
    <xf numFmtId="168" fontId="2" fillId="0" borderId="10" xfId="13" applyNumberFormat="1" applyFont="1" applyBorder="1" applyAlignment="1">
      <alignment horizontal="right" vertical="center"/>
    </xf>
    <xf numFmtId="168" fontId="2" fillId="4" borderId="0" xfId="13" applyNumberFormat="1" applyFont="1" applyFill="1" applyBorder="1" applyAlignment="1">
      <alignment horizontal="right"/>
    </xf>
    <xf numFmtId="168" fontId="2" fillId="0" borderId="0" xfId="13" applyNumberFormat="1" applyFont="1" applyFill="1" applyBorder="1" applyAlignment="1">
      <alignment horizontal="right"/>
    </xf>
    <xf numFmtId="168" fontId="6" fillId="0" borderId="10" xfId="13" applyNumberFormat="1" applyFont="1" applyBorder="1"/>
    <xf numFmtId="168" fontId="6" fillId="0" borderId="0" xfId="13" applyNumberFormat="1" applyFont="1" applyBorder="1"/>
    <xf numFmtId="37" fontId="1" fillId="2" borderId="0" xfId="13" applyNumberFormat="1" applyFont="1" applyFill="1" applyBorder="1" applyAlignment="1">
      <alignment horizontal="right" vertical="center"/>
    </xf>
    <xf numFmtId="37" fontId="6" fillId="0" borderId="0" xfId="13" applyNumberFormat="1" applyFont="1"/>
    <xf numFmtId="37" fontId="1" fillId="3" borderId="1" xfId="13" applyNumberFormat="1" applyFont="1" applyFill="1" applyBorder="1" applyAlignment="1">
      <alignment horizontal="right"/>
    </xf>
    <xf numFmtId="37" fontId="6" fillId="0" borderId="0" xfId="13" applyNumberFormat="1" applyFont="1" applyAlignment="1">
      <alignment horizontal="right"/>
    </xf>
    <xf numFmtId="37" fontId="1" fillId="4" borderId="0" xfId="13" applyNumberFormat="1" applyFont="1" applyFill="1" applyBorder="1" applyAlignment="1">
      <alignment horizontal="right"/>
    </xf>
    <xf numFmtId="37" fontId="1" fillId="0" borderId="0" xfId="13" applyNumberFormat="1" applyFont="1" applyFill="1" applyBorder="1" applyAlignment="1">
      <alignment horizontal="right"/>
    </xf>
    <xf numFmtId="37" fontId="6" fillId="0" borderId="0" xfId="13" applyNumberFormat="1" applyFont="1" applyBorder="1"/>
    <xf numFmtId="37" fontId="6" fillId="0" borderId="2" xfId="13" applyNumberFormat="1" applyFont="1" applyBorder="1"/>
    <xf numFmtId="0" fontId="6" fillId="0" borderId="0" xfId="0" applyFont="1" applyBorder="1"/>
    <xf numFmtId="3" fontId="6" fillId="0" borderId="0" xfId="0" applyNumberFormat="1" applyFont="1"/>
    <xf numFmtId="49" fontId="2" fillId="0" borderId="0" xfId="0" applyNumberFormat="1" applyFont="1" applyFill="1" applyBorder="1" applyAlignment="1"/>
    <xf numFmtId="0" fontId="2" fillId="0" borderId="0" xfId="0" applyFont="1" applyFill="1" applyBorder="1"/>
    <xf numFmtId="3" fontId="2" fillId="0" borderId="0" xfId="0" applyNumberFormat="1" applyFont="1" applyFill="1" applyBorder="1"/>
    <xf numFmtId="169" fontId="1" fillId="2" borderId="0" xfId="13" applyNumberFormat="1" applyFont="1" applyFill="1" applyBorder="1" applyAlignment="1">
      <alignment horizontal="right" vertical="center"/>
    </xf>
    <xf numFmtId="0" fontId="13" fillId="0" borderId="0" xfId="0" applyFont="1"/>
    <xf numFmtId="4" fontId="13" fillId="0" borderId="0" xfId="0" applyNumberFormat="1" applyFont="1"/>
    <xf numFmtId="170" fontId="13" fillId="0" borderId="0" xfId="0" applyNumberFormat="1" applyFont="1"/>
    <xf numFmtId="10" fontId="13" fillId="0" borderId="0" xfId="0" applyNumberFormat="1" applyFont="1"/>
    <xf numFmtId="170" fontId="13" fillId="0" borderId="0" xfId="0" applyNumberFormat="1" applyFont="1" applyAlignment="1">
      <alignment horizontal="center"/>
    </xf>
    <xf numFmtId="168" fontId="1" fillId="7" borderId="8" xfId="13" applyNumberFormat="1" applyFont="1" applyFill="1" applyBorder="1" applyAlignment="1">
      <alignment horizontal="center" vertical="center" wrapText="1"/>
    </xf>
    <xf numFmtId="4" fontId="13" fillId="10" borderId="0" xfId="0" applyNumberFormat="1" applyFont="1" applyFill="1"/>
    <xf numFmtId="168" fontId="1" fillId="7" borderId="8" xfId="13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0" fontId="14" fillId="0" borderId="0" xfId="0" applyNumberFormat="1" applyFont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14" fillId="0" borderId="0" xfId="0" applyNumberFormat="1" applyFont="1" applyAlignment="1">
      <alignment horizontal="center" vertical="center"/>
    </xf>
    <xf numFmtId="4" fontId="14" fillId="9" borderId="0" xfId="0" applyNumberFormat="1" applyFont="1" applyFill="1" applyAlignment="1">
      <alignment horizontal="right" vertical="center"/>
    </xf>
    <xf numFmtId="3" fontId="1" fillId="0" borderId="0" xfId="1" applyNumberFormat="1" applyFont="1" applyBorder="1" applyAlignment="1">
      <alignment horizontal="left" vertical="center"/>
    </xf>
    <xf numFmtId="37" fontId="6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65" fontId="2" fillId="0" borderId="0" xfId="0" applyNumberFormat="1" applyFont="1" applyFill="1"/>
    <xf numFmtId="37" fontId="6" fillId="0" borderId="0" xfId="0" applyNumberFormat="1" applyFont="1"/>
    <xf numFmtId="0" fontId="1" fillId="6" borderId="0" xfId="0" applyFont="1" applyFill="1" applyBorder="1" applyAlignment="1">
      <alignment horizontal="left"/>
    </xf>
    <xf numFmtId="4" fontId="1" fillId="0" borderId="0" xfId="0" applyNumberFormat="1" applyFont="1" applyAlignment="1">
      <alignment horizontal="center"/>
    </xf>
    <xf numFmtId="4" fontId="1" fillId="7" borderId="8" xfId="0" applyNumberFormat="1" applyFont="1" applyFill="1" applyBorder="1" applyAlignment="1">
      <alignment horizontal="center" vertical="center" wrapText="1"/>
    </xf>
    <xf numFmtId="4" fontId="1" fillId="7" borderId="19" xfId="0" applyNumberFormat="1" applyFont="1" applyFill="1" applyBorder="1" applyAlignment="1">
      <alignment horizontal="center" vertical="center" wrapText="1"/>
    </xf>
    <xf numFmtId="4" fontId="1" fillId="7" borderId="9" xfId="0" applyNumberFormat="1" applyFont="1" applyFill="1" applyBorder="1" applyAlignment="1">
      <alignment horizontal="center" vertical="center" wrapText="1"/>
    </xf>
    <xf numFmtId="4" fontId="1" fillId="7" borderId="18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68" fontId="1" fillId="7" borderId="3" xfId="13" applyNumberFormat="1" applyFont="1" applyFill="1" applyBorder="1" applyAlignment="1">
      <alignment horizontal="center" vertical="center" wrapText="1"/>
    </xf>
    <xf numFmtId="168" fontId="1" fillId="7" borderId="5" xfId="13" applyNumberFormat="1" applyFont="1" applyFill="1" applyBorder="1" applyAlignment="1">
      <alignment horizontal="center" vertical="center" wrapText="1"/>
    </xf>
    <xf numFmtId="168" fontId="1" fillId="7" borderId="8" xfId="13" applyNumberFormat="1" applyFont="1" applyFill="1" applyBorder="1" applyAlignment="1">
      <alignment horizontal="center" vertical="center" wrapText="1"/>
    </xf>
    <xf numFmtId="168" fontId="1" fillId="7" borderId="9" xfId="13" applyNumberFormat="1" applyFont="1" applyFill="1" applyBorder="1" applyAlignment="1">
      <alignment horizontal="center" vertical="center" wrapText="1"/>
    </xf>
    <xf numFmtId="165" fontId="1" fillId="7" borderId="20" xfId="0" applyNumberFormat="1" applyFont="1" applyFill="1" applyBorder="1" applyAlignment="1">
      <alignment horizontal="center" vertical="center" wrapText="1"/>
    </xf>
    <xf numFmtId="165" fontId="1" fillId="7" borderId="21" xfId="0" applyNumberFormat="1" applyFont="1" applyFill="1" applyBorder="1" applyAlignment="1">
      <alignment horizontal="center" vertical="center" wrapText="1"/>
    </xf>
    <xf numFmtId="165" fontId="1" fillId="7" borderId="11" xfId="0" applyNumberFormat="1" applyFont="1" applyFill="1" applyBorder="1" applyAlignment="1">
      <alignment horizontal="center" vertical="center" wrapText="1"/>
    </xf>
    <xf numFmtId="165" fontId="1" fillId="7" borderId="6" xfId="0" applyNumberFormat="1" applyFont="1" applyFill="1" applyBorder="1" applyAlignment="1">
      <alignment horizontal="center" vertical="center" wrapText="1"/>
    </xf>
    <xf numFmtId="165" fontId="1" fillId="7" borderId="3" xfId="0" applyNumberFormat="1" applyFont="1" applyFill="1" applyBorder="1" applyAlignment="1">
      <alignment horizontal="center" vertical="center" wrapText="1"/>
    </xf>
    <xf numFmtId="165" fontId="1" fillId="7" borderId="5" xfId="0" applyNumberFormat="1" applyFont="1" applyFill="1" applyBorder="1" applyAlignment="1">
      <alignment horizontal="center" vertical="center" wrapText="1"/>
    </xf>
    <xf numFmtId="168" fontId="1" fillId="0" borderId="0" xfId="13" applyNumberFormat="1" applyFont="1" applyAlignment="1">
      <alignment horizontal="center"/>
    </xf>
  </cellXfs>
  <cellStyles count="14">
    <cellStyle name="Euro" xfId="2"/>
    <cellStyle name="Euro 2" xfId="3"/>
    <cellStyle name="Euro 3" xfId="4"/>
    <cellStyle name="Millares" xfId="13" builtinId="3"/>
    <cellStyle name="Millares 2" xfId="6"/>
    <cellStyle name="Millares 3" xfId="5"/>
    <cellStyle name="Millares 6" xfId="7"/>
    <cellStyle name="Normal" xfId="0" builtinId="0"/>
    <cellStyle name="Normal 2" xfId="1"/>
    <cellStyle name="Normal 2 2" xfId="8"/>
    <cellStyle name="Normal 2 3" xfId="9"/>
    <cellStyle name="Normal 3" xfId="10"/>
    <cellStyle name="Normal 6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123825</xdr:rowOff>
    </xdr:from>
    <xdr:to>
      <xdr:col>0</xdr:col>
      <xdr:colOff>904875</xdr:colOff>
      <xdr:row>5</xdr:row>
      <xdr:rowOff>62865</xdr:rowOff>
    </xdr:to>
    <xdr:pic>
      <xdr:nvPicPr>
        <xdr:cNvPr id="5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266700"/>
          <a:ext cx="600075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39</xdr:row>
      <xdr:rowOff>114300</xdr:rowOff>
    </xdr:from>
    <xdr:to>
      <xdr:col>14</xdr:col>
      <xdr:colOff>0</xdr:colOff>
      <xdr:row>46</xdr:row>
      <xdr:rowOff>26643</xdr:rowOff>
    </xdr:to>
    <xdr:sp macro="" textlink="" fLocksText="0">
      <xdr:nvSpPr>
        <xdr:cNvPr id="4" name="Text Box 21"/>
        <xdr:cNvSpPr txBox="1">
          <a:spLocks noChangeArrowheads="1"/>
        </xdr:cNvSpPr>
      </xdr:nvSpPr>
      <xdr:spPr bwMode="auto">
        <a:xfrm>
          <a:off x="180975" y="5162550"/>
          <a:ext cx="9829800" cy="91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0160" tIns="10080" rIns="20160" bIns="10080" anchor="t" upright="1"/>
        <a:lstStyle/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Elaborado por:______________________                                                      Revisado por:______________________                                                     Aprobado por:_________________________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    Osvaldo</a:t>
          </a:r>
          <a:r>
            <a:rPr lang="es-ES" sz="800" b="0" i="0" strike="noStrike" baseline="0">
              <a:solidFill>
                <a:srgbClr val="000000"/>
              </a:solidFill>
              <a:latin typeface="Tahoma"/>
              <a:cs typeface="Tahoma"/>
            </a:rPr>
            <a:t> Vindas Esquivel                                                                           </a:t>
          </a: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Luis Guillermo Meza Acuña                                                                             Lilliana Carvajal Benavides  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                                                    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66675</xdr:rowOff>
    </xdr:from>
    <xdr:to>
      <xdr:col>0</xdr:col>
      <xdr:colOff>733425</xdr:colOff>
      <xdr:row>5</xdr:row>
      <xdr:rowOff>5715</xdr:rowOff>
    </xdr:to>
    <xdr:pic>
      <xdr:nvPicPr>
        <xdr:cNvPr id="4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209550"/>
          <a:ext cx="523875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123825</xdr:rowOff>
    </xdr:from>
    <xdr:to>
      <xdr:col>0</xdr:col>
      <xdr:colOff>809625</xdr:colOff>
      <xdr:row>5</xdr:row>
      <xdr:rowOff>62865</xdr:rowOff>
    </xdr:to>
    <xdr:pic>
      <xdr:nvPicPr>
        <xdr:cNvPr id="4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266700"/>
          <a:ext cx="53340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133350</xdr:rowOff>
    </xdr:from>
    <xdr:to>
      <xdr:col>0</xdr:col>
      <xdr:colOff>866775</xdr:colOff>
      <xdr:row>5</xdr:row>
      <xdr:rowOff>72390</xdr:rowOff>
    </xdr:to>
    <xdr:pic>
      <xdr:nvPicPr>
        <xdr:cNvPr id="4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276225"/>
          <a:ext cx="561975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133350</xdr:rowOff>
    </xdr:from>
    <xdr:to>
      <xdr:col>0</xdr:col>
      <xdr:colOff>866775</xdr:colOff>
      <xdr:row>5</xdr:row>
      <xdr:rowOff>72390</xdr:rowOff>
    </xdr:to>
    <xdr:pic>
      <xdr:nvPicPr>
        <xdr:cNvPr id="3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276225"/>
          <a:ext cx="561975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333373</xdr:colOff>
      <xdr:row>0</xdr:row>
      <xdr:rowOff>121031</xdr:rowOff>
    </xdr:from>
    <xdr:to>
      <xdr:col>1</xdr:col>
      <xdr:colOff>400050</xdr:colOff>
      <xdr:row>5</xdr:row>
      <xdr:rowOff>900</xdr:rowOff>
    </xdr:to>
    <xdr:pic>
      <xdr:nvPicPr>
        <xdr:cNvPr id="2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3" y="121031"/>
          <a:ext cx="504827" cy="5942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523875</xdr:colOff>
      <xdr:row>220</xdr:row>
      <xdr:rowOff>19050</xdr:rowOff>
    </xdr:from>
    <xdr:to>
      <xdr:col>9</xdr:col>
      <xdr:colOff>904874</xdr:colOff>
      <xdr:row>226</xdr:row>
      <xdr:rowOff>74268</xdr:rowOff>
    </xdr:to>
    <xdr:sp macro="" textlink="" fLocksText="0">
      <xdr:nvSpPr>
        <xdr:cNvPr id="3" name="Text Box 21"/>
        <xdr:cNvSpPr txBox="1">
          <a:spLocks noChangeArrowheads="1"/>
        </xdr:cNvSpPr>
      </xdr:nvSpPr>
      <xdr:spPr bwMode="auto">
        <a:xfrm>
          <a:off x="962025" y="24603075"/>
          <a:ext cx="9648824" cy="91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0160" tIns="10080" rIns="20160" bIns="10080" anchor="t" upright="1"/>
        <a:lstStyle/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ES" sz="10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Elaborado por:______________________                                                      Revisado por:______________________                                                     Aprobado por:_________________________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    Osvaldo</a:t>
          </a:r>
          <a:r>
            <a:rPr lang="es-ES" sz="800" b="0" i="0" strike="noStrike" baseline="0">
              <a:solidFill>
                <a:srgbClr val="000000"/>
              </a:solidFill>
              <a:latin typeface="Tahoma"/>
              <a:cs typeface="Tahoma"/>
            </a:rPr>
            <a:t> Vindas Esquivel                                                                           </a:t>
          </a: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Luis Guillermo Meza Acuña                                                                             Lilliana Carvajal Benavides  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                                                                        </a:t>
          </a: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Tahoma"/>
            <a:cs typeface="Tahoma"/>
          </a:endParaRPr>
        </a:p>
        <a:p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333373</xdr:colOff>
      <xdr:row>0</xdr:row>
      <xdr:rowOff>121031</xdr:rowOff>
    </xdr:from>
    <xdr:to>
      <xdr:col>1</xdr:col>
      <xdr:colOff>400050</xdr:colOff>
      <xdr:row>5</xdr:row>
      <xdr:rowOff>900</xdr:rowOff>
    </xdr:to>
    <xdr:pic>
      <xdr:nvPicPr>
        <xdr:cNvPr id="2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3" y="121031"/>
          <a:ext cx="504827" cy="5942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323849</xdr:colOff>
      <xdr:row>1</xdr:row>
      <xdr:rowOff>63882</xdr:rowOff>
    </xdr:from>
    <xdr:to>
      <xdr:col>1</xdr:col>
      <xdr:colOff>266700</xdr:colOff>
      <xdr:row>5</xdr:row>
      <xdr:rowOff>123826</xdr:rowOff>
    </xdr:to>
    <xdr:pic>
      <xdr:nvPicPr>
        <xdr:cNvPr id="2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49" y="206757"/>
          <a:ext cx="600076" cy="631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1</xdr:row>
      <xdr:rowOff>44831</xdr:rowOff>
    </xdr:from>
    <xdr:to>
      <xdr:col>1</xdr:col>
      <xdr:colOff>447674</xdr:colOff>
      <xdr:row>5</xdr:row>
      <xdr:rowOff>133350</xdr:rowOff>
    </xdr:to>
    <xdr:pic>
      <xdr:nvPicPr>
        <xdr:cNvPr id="2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699" y="187706"/>
          <a:ext cx="657225" cy="660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0</xdr:row>
      <xdr:rowOff>121031</xdr:rowOff>
    </xdr:from>
    <xdr:to>
      <xdr:col>1</xdr:col>
      <xdr:colOff>447675</xdr:colOff>
      <xdr:row>5</xdr:row>
      <xdr:rowOff>900</xdr:rowOff>
    </xdr:to>
    <xdr:pic>
      <xdr:nvPicPr>
        <xdr:cNvPr id="2" name="Picture 8" descr="cmy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4" y="121031"/>
          <a:ext cx="581026" cy="5942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5"/>
  <sheetViews>
    <sheetView showGridLines="0" tabSelected="1" zoomScaleNormal="100" workbookViewId="0">
      <selection activeCell="Q24" sqref="Q24"/>
    </sheetView>
  </sheetViews>
  <sheetFormatPr baseColWidth="10" defaultRowHeight="11.45" customHeight="1" x14ac:dyDescent="0.25"/>
  <cols>
    <col min="1" max="1" width="18.42578125" style="68" bestFit="1" customWidth="1"/>
    <col min="2" max="2" width="38" style="69" customWidth="1"/>
    <col min="3" max="3" width="14.28515625" style="69" customWidth="1"/>
    <col min="4" max="4" width="15.7109375" style="69" hidden="1" customWidth="1"/>
    <col min="5" max="6" width="15.7109375" style="69" customWidth="1"/>
    <col min="7" max="7" width="15.140625" style="69" customWidth="1"/>
    <col min="8" max="8" width="15.42578125" style="69" customWidth="1"/>
    <col min="9" max="9" width="13.42578125" style="69" customWidth="1"/>
    <col min="10" max="10" width="14.85546875" style="31" hidden="1" customWidth="1"/>
    <col min="11" max="12" width="0" style="31" hidden="1" customWidth="1"/>
    <col min="13" max="13" width="8.42578125" style="31" hidden="1" customWidth="1"/>
    <col min="14" max="14" width="6.140625" style="31" hidden="1" customWidth="1"/>
    <col min="15" max="15" width="14.85546875" style="31" bestFit="1" customWidth="1"/>
    <col min="16" max="253" width="11.42578125" style="31"/>
    <col min="254" max="254" width="17.28515625" style="31" bestFit="1" customWidth="1"/>
    <col min="255" max="255" width="35.85546875" style="31" bestFit="1" customWidth="1"/>
    <col min="256" max="256" width="14.28515625" style="31" customWidth="1"/>
    <col min="257" max="262" width="15.7109375" style="31" customWidth="1"/>
    <col min="263" max="509" width="11.42578125" style="31"/>
    <col min="510" max="510" width="17.28515625" style="31" bestFit="1" customWidth="1"/>
    <col min="511" max="511" width="35.85546875" style="31" bestFit="1" customWidth="1"/>
    <col min="512" max="512" width="14.28515625" style="31" customWidth="1"/>
    <col min="513" max="518" width="15.7109375" style="31" customWidth="1"/>
    <col min="519" max="765" width="11.42578125" style="31"/>
    <col min="766" max="766" width="17.28515625" style="31" bestFit="1" customWidth="1"/>
    <col min="767" max="767" width="35.85546875" style="31" bestFit="1" customWidth="1"/>
    <col min="768" max="768" width="14.28515625" style="31" customWidth="1"/>
    <col min="769" max="774" width="15.7109375" style="31" customWidth="1"/>
    <col min="775" max="1021" width="11.42578125" style="31"/>
    <col min="1022" max="1022" width="17.28515625" style="31" bestFit="1" customWidth="1"/>
    <col min="1023" max="1023" width="35.85546875" style="31" bestFit="1" customWidth="1"/>
    <col min="1024" max="1024" width="14.28515625" style="31" customWidth="1"/>
    <col min="1025" max="1030" width="15.7109375" style="31" customWidth="1"/>
    <col min="1031" max="1277" width="11.42578125" style="31"/>
    <col min="1278" max="1278" width="17.28515625" style="31" bestFit="1" customWidth="1"/>
    <col min="1279" max="1279" width="35.85546875" style="31" bestFit="1" customWidth="1"/>
    <col min="1280" max="1280" width="14.28515625" style="31" customWidth="1"/>
    <col min="1281" max="1286" width="15.7109375" style="31" customWidth="1"/>
    <col min="1287" max="1533" width="11.42578125" style="31"/>
    <col min="1534" max="1534" width="17.28515625" style="31" bestFit="1" customWidth="1"/>
    <col min="1535" max="1535" width="35.85546875" style="31" bestFit="1" customWidth="1"/>
    <col min="1536" max="1536" width="14.28515625" style="31" customWidth="1"/>
    <col min="1537" max="1542" width="15.7109375" style="31" customWidth="1"/>
    <col min="1543" max="1789" width="11.42578125" style="31"/>
    <col min="1790" max="1790" width="17.28515625" style="31" bestFit="1" customWidth="1"/>
    <col min="1791" max="1791" width="35.85546875" style="31" bestFit="1" customWidth="1"/>
    <col min="1792" max="1792" width="14.28515625" style="31" customWidth="1"/>
    <col min="1793" max="1798" width="15.7109375" style="31" customWidth="1"/>
    <col min="1799" max="2045" width="11.42578125" style="31"/>
    <col min="2046" max="2046" width="17.28515625" style="31" bestFit="1" customWidth="1"/>
    <col min="2047" max="2047" width="35.85546875" style="31" bestFit="1" customWidth="1"/>
    <col min="2048" max="2048" width="14.28515625" style="31" customWidth="1"/>
    <col min="2049" max="2054" width="15.7109375" style="31" customWidth="1"/>
    <col min="2055" max="2301" width="11.42578125" style="31"/>
    <col min="2302" max="2302" width="17.28515625" style="31" bestFit="1" customWidth="1"/>
    <col min="2303" max="2303" width="35.85546875" style="31" bestFit="1" customWidth="1"/>
    <col min="2304" max="2304" width="14.28515625" style="31" customWidth="1"/>
    <col min="2305" max="2310" width="15.7109375" style="31" customWidth="1"/>
    <col min="2311" max="2557" width="11.42578125" style="31"/>
    <col min="2558" max="2558" width="17.28515625" style="31" bestFit="1" customWidth="1"/>
    <col min="2559" max="2559" width="35.85546875" style="31" bestFit="1" customWidth="1"/>
    <col min="2560" max="2560" width="14.28515625" style="31" customWidth="1"/>
    <col min="2561" max="2566" width="15.7109375" style="31" customWidth="1"/>
    <col min="2567" max="2813" width="11.42578125" style="31"/>
    <col min="2814" max="2814" width="17.28515625" style="31" bestFit="1" customWidth="1"/>
    <col min="2815" max="2815" width="35.85546875" style="31" bestFit="1" customWidth="1"/>
    <col min="2816" max="2816" width="14.28515625" style="31" customWidth="1"/>
    <col min="2817" max="2822" width="15.7109375" style="31" customWidth="1"/>
    <col min="2823" max="3069" width="11.42578125" style="31"/>
    <col min="3070" max="3070" width="17.28515625" style="31" bestFit="1" customWidth="1"/>
    <col min="3071" max="3071" width="35.85546875" style="31" bestFit="1" customWidth="1"/>
    <col min="3072" max="3072" width="14.28515625" style="31" customWidth="1"/>
    <col min="3073" max="3078" width="15.7109375" style="31" customWidth="1"/>
    <col min="3079" max="3325" width="11.42578125" style="31"/>
    <col min="3326" max="3326" width="17.28515625" style="31" bestFit="1" customWidth="1"/>
    <col min="3327" max="3327" width="35.85546875" style="31" bestFit="1" customWidth="1"/>
    <col min="3328" max="3328" width="14.28515625" style="31" customWidth="1"/>
    <col min="3329" max="3334" width="15.7109375" style="31" customWidth="1"/>
    <col min="3335" max="3581" width="11.42578125" style="31"/>
    <col min="3582" max="3582" width="17.28515625" style="31" bestFit="1" customWidth="1"/>
    <col min="3583" max="3583" width="35.85546875" style="31" bestFit="1" customWidth="1"/>
    <col min="3584" max="3584" width="14.28515625" style="31" customWidth="1"/>
    <col min="3585" max="3590" width="15.7109375" style="31" customWidth="1"/>
    <col min="3591" max="3837" width="11.42578125" style="31"/>
    <col min="3838" max="3838" width="17.28515625" style="31" bestFit="1" customWidth="1"/>
    <col min="3839" max="3839" width="35.85546875" style="31" bestFit="1" customWidth="1"/>
    <col min="3840" max="3840" width="14.28515625" style="31" customWidth="1"/>
    <col min="3841" max="3846" width="15.7109375" style="31" customWidth="1"/>
    <col min="3847" max="4093" width="11.42578125" style="31"/>
    <col min="4094" max="4094" width="17.28515625" style="31" bestFit="1" customWidth="1"/>
    <col min="4095" max="4095" width="35.85546875" style="31" bestFit="1" customWidth="1"/>
    <col min="4096" max="4096" width="14.28515625" style="31" customWidth="1"/>
    <col min="4097" max="4102" width="15.7109375" style="31" customWidth="1"/>
    <col min="4103" max="4349" width="11.42578125" style="31"/>
    <col min="4350" max="4350" width="17.28515625" style="31" bestFit="1" customWidth="1"/>
    <col min="4351" max="4351" width="35.85546875" style="31" bestFit="1" customWidth="1"/>
    <col min="4352" max="4352" width="14.28515625" style="31" customWidth="1"/>
    <col min="4353" max="4358" width="15.7109375" style="31" customWidth="1"/>
    <col min="4359" max="4605" width="11.42578125" style="31"/>
    <col min="4606" max="4606" width="17.28515625" style="31" bestFit="1" customWidth="1"/>
    <col min="4607" max="4607" width="35.85546875" style="31" bestFit="1" customWidth="1"/>
    <col min="4608" max="4608" width="14.28515625" style="31" customWidth="1"/>
    <col min="4609" max="4614" width="15.7109375" style="31" customWidth="1"/>
    <col min="4615" max="4861" width="11.42578125" style="31"/>
    <col min="4862" max="4862" width="17.28515625" style="31" bestFit="1" customWidth="1"/>
    <col min="4863" max="4863" width="35.85546875" style="31" bestFit="1" customWidth="1"/>
    <col min="4864" max="4864" width="14.28515625" style="31" customWidth="1"/>
    <col min="4865" max="4870" width="15.7109375" style="31" customWidth="1"/>
    <col min="4871" max="5117" width="11.42578125" style="31"/>
    <col min="5118" max="5118" width="17.28515625" style="31" bestFit="1" customWidth="1"/>
    <col min="5119" max="5119" width="35.85546875" style="31" bestFit="1" customWidth="1"/>
    <col min="5120" max="5120" width="14.28515625" style="31" customWidth="1"/>
    <col min="5121" max="5126" width="15.7109375" style="31" customWidth="1"/>
    <col min="5127" max="5373" width="11.42578125" style="31"/>
    <col min="5374" max="5374" width="17.28515625" style="31" bestFit="1" customWidth="1"/>
    <col min="5375" max="5375" width="35.85546875" style="31" bestFit="1" customWidth="1"/>
    <col min="5376" max="5376" width="14.28515625" style="31" customWidth="1"/>
    <col min="5377" max="5382" width="15.7109375" style="31" customWidth="1"/>
    <col min="5383" max="5629" width="11.42578125" style="31"/>
    <col min="5630" max="5630" width="17.28515625" style="31" bestFit="1" customWidth="1"/>
    <col min="5631" max="5631" width="35.85546875" style="31" bestFit="1" customWidth="1"/>
    <col min="5632" max="5632" width="14.28515625" style="31" customWidth="1"/>
    <col min="5633" max="5638" width="15.7109375" style="31" customWidth="1"/>
    <col min="5639" max="5885" width="11.42578125" style="31"/>
    <col min="5886" max="5886" width="17.28515625" style="31" bestFit="1" customWidth="1"/>
    <col min="5887" max="5887" width="35.85546875" style="31" bestFit="1" customWidth="1"/>
    <col min="5888" max="5888" width="14.28515625" style="31" customWidth="1"/>
    <col min="5889" max="5894" width="15.7109375" style="31" customWidth="1"/>
    <col min="5895" max="6141" width="11.42578125" style="31"/>
    <col min="6142" max="6142" width="17.28515625" style="31" bestFit="1" customWidth="1"/>
    <col min="6143" max="6143" width="35.85546875" style="31" bestFit="1" customWidth="1"/>
    <col min="6144" max="6144" width="14.28515625" style="31" customWidth="1"/>
    <col min="6145" max="6150" width="15.7109375" style="31" customWidth="1"/>
    <col min="6151" max="6397" width="11.42578125" style="31"/>
    <col min="6398" max="6398" width="17.28515625" style="31" bestFit="1" customWidth="1"/>
    <col min="6399" max="6399" width="35.85546875" style="31" bestFit="1" customWidth="1"/>
    <col min="6400" max="6400" width="14.28515625" style="31" customWidth="1"/>
    <col min="6401" max="6406" width="15.7109375" style="31" customWidth="1"/>
    <col min="6407" max="6653" width="11.42578125" style="31"/>
    <col min="6654" max="6654" width="17.28515625" style="31" bestFit="1" customWidth="1"/>
    <col min="6655" max="6655" width="35.85546875" style="31" bestFit="1" customWidth="1"/>
    <col min="6656" max="6656" width="14.28515625" style="31" customWidth="1"/>
    <col min="6657" max="6662" width="15.7109375" style="31" customWidth="1"/>
    <col min="6663" max="6909" width="11.42578125" style="31"/>
    <col min="6910" max="6910" width="17.28515625" style="31" bestFit="1" customWidth="1"/>
    <col min="6911" max="6911" width="35.85546875" style="31" bestFit="1" customWidth="1"/>
    <col min="6912" max="6912" width="14.28515625" style="31" customWidth="1"/>
    <col min="6913" max="6918" width="15.7109375" style="31" customWidth="1"/>
    <col min="6919" max="7165" width="11.42578125" style="31"/>
    <col min="7166" max="7166" width="17.28515625" style="31" bestFit="1" customWidth="1"/>
    <col min="7167" max="7167" width="35.85546875" style="31" bestFit="1" customWidth="1"/>
    <col min="7168" max="7168" width="14.28515625" style="31" customWidth="1"/>
    <col min="7169" max="7174" width="15.7109375" style="31" customWidth="1"/>
    <col min="7175" max="7421" width="11.42578125" style="31"/>
    <col min="7422" max="7422" width="17.28515625" style="31" bestFit="1" customWidth="1"/>
    <col min="7423" max="7423" width="35.85546875" style="31" bestFit="1" customWidth="1"/>
    <col min="7424" max="7424" width="14.28515625" style="31" customWidth="1"/>
    <col min="7425" max="7430" width="15.7109375" style="31" customWidth="1"/>
    <col min="7431" max="7677" width="11.42578125" style="31"/>
    <col min="7678" max="7678" width="17.28515625" style="31" bestFit="1" customWidth="1"/>
    <col min="7679" max="7679" width="35.85546875" style="31" bestFit="1" customWidth="1"/>
    <col min="7680" max="7680" width="14.28515625" style="31" customWidth="1"/>
    <col min="7681" max="7686" width="15.7109375" style="31" customWidth="1"/>
    <col min="7687" max="7933" width="11.42578125" style="31"/>
    <col min="7934" max="7934" width="17.28515625" style="31" bestFit="1" customWidth="1"/>
    <col min="7935" max="7935" width="35.85546875" style="31" bestFit="1" customWidth="1"/>
    <col min="7936" max="7936" width="14.28515625" style="31" customWidth="1"/>
    <col min="7937" max="7942" width="15.7109375" style="31" customWidth="1"/>
    <col min="7943" max="8189" width="11.42578125" style="31"/>
    <col min="8190" max="8190" width="17.28515625" style="31" bestFit="1" customWidth="1"/>
    <col min="8191" max="8191" width="35.85546875" style="31" bestFit="1" customWidth="1"/>
    <col min="8192" max="8192" width="14.28515625" style="31" customWidth="1"/>
    <col min="8193" max="8198" width="15.7109375" style="31" customWidth="1"/>
    <col min="8199" max="8445" width="11.42578125" style="31"/>
    <col min="8446" max="8446" width="17.28515625" style="31" bestFit="1" customWidth="1"/>
    <col min="8447" max="8447" width="35.85546875" style="31" bestFit="1" customWidth="1"/>
    <col min="8448" max="8448" width="14.28515625" style="31" customWidth="1"/>
    <col min="8449" max="8454" width="15.7109375" style="31" customWidth="1"/>
    <col min="8455" max="8701" width="11.42578125" style="31"/>
    <col min="8702" max="8702" width="17.28515625" style="31" bestFit="1" customWidth="1"/>
    <col min="8703" max="8703" width="35.85546875" style="31" bestFit="1" customWidth="1"/>
    <col min="8704" max="8704" width="14.28515625" style="31" customWidth="1"/>
    <col min="8705" max="8710" width="15.7109375" style="31" customWidth="1"/>
    <col min="8711" max="8957" width="11.42578125" style="31"/>
    <col min="8958" max="8958" width="17.28515625" style="31" bestFit="1" customWidth="1"/>
    <col min="8959" max="8959" width="35.85546875" style="31" bestFit="1" customWidth="1"/>
    <col min="8960" max="8960" width="14.28515625" style="31" customWidth="1"/>
    <col min="8961" max="8966" width="15.7109375" style="31" customWidth="1"/>
    <col min="8967" max="9213" width="11.42578125" style="31"/>
    <col min="9214" max="9214" width="17.28515625" style="31" bestFit="1" customWidth="1"/>
    <col min="9215" max="9215" width="35.85546875" style="31" bestFit="1" customWidth="1"/>
    <col min="9216" max="9216" width="14.28515625" style="31" customWidth="1"/>
    <col min="9217" max="9222" width="15.7109375" style="31" customWidth="1"/>
    <col min="9223" max="9469" width="11.42578125" style="31"/>
    <col min="9470" max="9470" width="17.28515625" style="31" bestFit="1" customWidth="1"/>
    <col min="9471" max="9471" width="35.85546875" style="31" bestFit="1" customWidth="1"/>
    <col min="9472" max="9472" width="14.28515625" style="31" customWidth="1"/>
    <col min="9473" max="9478" width="15.7109375" style="31" customWidth="1"/>
    <col min="9479" max="9725" width="11.42578125" style="31"/>
    <col min="9726" max="9726" width="17.28515625" style="31" bestFit="1" customWidth="1"/>
    <col min="9727" max="9727" width="35.85546875" style="31" bestFit="1" customWidth="1"/>
    <col min="9728" max="9728" width="14.28515625" style="31" customWidth="1"/>
    <col min="9729" max="9734" width="15.7109375" style="31" customWidth="1"/>
    <col min="9735" max="9981" width="11.42578125" style="31"/>
    <col min="9982" max="9982" width="17.28515625" style="31" bestFit="1" customWidth="1"/>
    <col min="9983" max="9983" width="35.85546875" style="31" bestFit="1" customWidth="1"/>
    <col min="9984" max="9984" width="14.28515625" style="31" customWidth="1"/>
    <col min="9985" max="9990" width="15.7109375" style="31" customWidth="1"/>
    <col min="9991" max="10237" width="11.42578125" style="31"/>
    <col min="10238" max="10238" width="17.28515625" style="31" bestFit="1" customWidth="1"/>
    <col min="10239" max="10239" width="35.85546875" style="31" bestFit="1" customWidth="1"/>
    <col min="10240" max="10240" width="14.28515625" style="31" customWidth="1"/>
    <col min="10241" max="10246" width="15.7109375" style="31" customWidth="1"/>
    <col min="10247" max="10493" width="11.42578125" style="31"/>
    <col min="10494" max="10494" width="17.28515625" style="31" bestFit="1" customWidth="1"/>
    <col min="10495" max="10495" width="35.85546875" style="31" bestFit="1" customWidth="1"/>
    <col min="10496" max="10496" width="14.28515625" style="31" customWidth="1"/>
    <col min="10497" max="10502" width="15.7109375" style="31" customWidth="1"/>
    <col min="10503" max="10749" width="11.42578125" style="31"/>
    <col min="10750" max="10750" width="17.28515625" style="31" bestFit="1" customWidth="1"/>
    <col min="10751" max="10751" width="35.85546875" style="31" bestFit="1" customWidth="1"/>
    <col min="10752" max="10752" width="14.28515625" style="31" customWidth="1"/>
    <col min="10753" max="10758" width="15.7109375" style="31" customWidth="1"/>
    <col min="10759" max="11005" width="11.42578125" style="31"/>
    <col min="11006" max="11006" width="17.28515625" style="31" bestFit="1" customWidth="1"/>
    <col min="11007" max="11007" width="35.85546875" style="31" bestFit="1" customWidth="1"/>
    <col min="11008" max="11008" width="14.28515625" style="31" customWidth="1"/>
    <col min="11009" max="11014" width="15.7109375" style="31" customWidth="1"/>
    <col min="11015" max="11261" width="11.42578125" style="31"/>
    <col min="11262" max="11262" width="17.28515625" style="31" bestFit="1" customWidth="1"/>
    <col min="11263" max="11263" width="35.85546875" style="31" bestFit="1" customWidth="1"/>
    <col min="11264" max="11264" width="14.28515625" style="31" customWidth="1"/>
    <col min="11265" max="11270" width="15.7109375" style="31" customWidth="1"/>
    <col min="11271" max="11517" width="11.42578125" style="31"/>
    <col min="11518" max="11518" width="17.28515625" style="31" bestFit="1" customWidth="1"/>
    <col min="11519" max="11519" width="35.85546875" style="31" bestFit="1" customWidth="1"/>
    <col min="11520" max="11520" width="14.28515625" style="31" customWidth="1"/>
    <col min="11521" max="11526" width="15.7109375" style="31" customWidth="1"/>
    <col min="11527" max="11773" width="11.42578125" style="31"/>
    <col min="11774" max="11774" width="17.28515625" style="31" bestFit="1" customWidth="1"/>
    <col min="11775" max="11775" width="35.85546875" style="31" bestFit="1" customWidth="1"/>
    <col min="11776" max="11776" width="14.28515625" style="31" customWidth="1"/>
    <col min="11777" max="11782" width="15.7109375" style="31" customWidth="1"/>
    <col min="11783" max="12029" width="11.42578125" style="31"/>
    <col min="12030" max="12030" width="17.28515625" style="31" bestFit="1" customWidth="1"/>
    <col min="12031" max="12031" width="35.85546875" style="31" bestFit="1" customWidth="1"/>
    <col min="12032" max="12032" width="14.28515625" style="31" customWidth="1"/>
    <col min="12033" max="12038" width="15.7109375" style="31" customWidth="1"/>
    <col min="12039" max="12285" width="11.42578125" style="31"/>
    <col min="12286" max="12286" width="17.28515625" style="31" bestFit="1" customWidth="1"/>
    <col min="12287" max="12287" width="35.85546875" style="31" bestFit="1" customWidth="1"/>
    <col min="12288" max="12288" width="14.28515625" style="31" customWidth="1"/>
    <col min="12289" max="12294" width="15.7109375" style="31" customWidth="1"/>
    <col min="12295" max="12541" width="11.42578125" style="31"/>
    <col min="12542" max="12542" width="17.28515625" style="31" bestFit="1" customWidth="1"/>
    <col min="12543" max="12543" width="35.85546875" style="31" bestFit="1" customWidth="1"/>
    <col min="12544" max="12544" width="14.28515625" style="31" customWidth="1"/>
    <col min="12545" max="12550" width="15.7109375" style="31" customWidth="1"/>
    <col min="12551" max="12797" width="11.42578125" style="31"/>
    <col min="12798" max="12798" width="17.28515625" style="31" bestFit="1" customWidth="1"/>
    <col min="12799" max="12799" width="35.85546875" style="31" bestFit="1" customWidth="1"/>
    <col min="12800" max="12800" width="14.28515625" style="31" customWidth="1"/>
    <col min="12801" max="12806" width="15.7109375" style="31" customWidth="1"/>
    <col min="12807" max="13053" width="11.42578125" style="31"/>
    <col min="13054" max="13054" width="17.28515625" style="31" bestFit="1" customWidth="1"/>
    <col min="13055" max="13055" width="35.85546875" style="31" bestFit="1" customWidth="1"/>
    <col min="13056" max="13056" width="14.28515625" style="31" customWidth="1"/>
    <col min="13057" max="13062" width="15.7109375" style="31" customWidth="1"/>
    <col min="13063" max="13309" width="11.42578125" style="31"/>
    <col min="13310" max="13310" width="17.28515625" style="31" bestFit="1" customWidth="1"/>
    <col min="13311" max="13311" width="35.85546875" style="31" bestFit="1" customWidth="1"/>
    <col min="13312" max="13312" width="14.28515625" style="31" customWidth="1"/>
    <col min="13313" max="13318" width="15.7109375" style="31" customWidth="1"/>
    <col min="13319" max="13565" width="11.42578125" style="31"/>
    <col min="13566" max="13566" width="17.28515625" style="31" bestFit="1" customWidth="1"/>
    <col min="13567" max="13567" width="35.85546875" style="31" bestFit="1" customWidth="1"/>
    <col min="13568" max="13568" width="14.28515625" style="31" customWidth="1"/>
    <col min="13569" max="13574" width="15.7109375" style="31" customWidth="1"/>
    <col min="13575" max="13821" width="11.42578125" style="31"/>
    <col min="13822" max="13822" width="17.28515625" style="31" bestFit="1" customWidth="1"/>
    <col min="13823" max="13823" width="35.85546875" style="31" bestFit="1" customWidth="1"/>
    <col min="13824" max="13824" width="14.28515625" style="31" customWidth="1"/>
    <col min="13825" max="13830" width="15.7109375" style="31" customWidth="1"/>
    <col min="13831" max="14077" width="11.42578125" style="31"/>
    <col min="14078" max="14078" width="17.28515625" style="31" bestFit="1" customWidth="1"/>
    <col min="14079" max="14079" width="35.85546875" style="31" bestFit="1" customWidth="1"/>
    <col min="14080" max="14080" width="14.28515625" style="31" customWidth="1"/>
    <col min="14081" max="14086" width="15.7109375" style="31" customWidth="1"/>
    <col min="14087" max="14333" width="11.42578125" style="31"/>
    <col min="14334" max="14334" width="17.28515625" style="31" bestFit="1" customWidth="1"/>
    <col min="14335" max="14335" width="35.85546875" style="31" bestFit="1" customWidth="1"/>
    <col min="14336" max="14336" width="14.28515625" style="31" customWidth="1"/>
    <col min="14337" max="14342" width="15.7109375" style="31" customWidth="1"/>
    <col min="14343" max="14589" width="11.42578125" style="31"/>
    <col min="14590" max="14590" width="17.28515625" style="31" bestFit="1" customWidth="1"/>
    <col min="14591" max="14591" width="35.85546875" style="31" bestFit="1" customWidth="1"/>
    <col min="14592" max="14592" width="14.28515625" style="31" customWidth="1"/>
    <col min="14593" max="14598" width="15.7109375" style="31" customWidth="1"/>
    <col min="14599" max="14845" width="11.42578125" style="31"/>
    <col min="14846" max="14846" width="17.28515625" style="31" bestFit="1" customWidth="1"/>
    <col min="14847" max="14847" width="35.85546875" style="31" bestFit="1" customWidth="1"/>
    <col min="14848" max="14848" width="14.28515625" style="31" customWidth="1"/>
    <col min="14849" max="14854" width="15.7109375" style="31" customWidth="1"/>
    <col min="14855" max="15101" width="11.42578125" style="31"/>
    <col min="15102" max="15102" width="17.28515625" style="31" bestFit="1" customWidth="1"/>
    <col min="15103" max="15103" width="35.85546875" style="31" bestFit="1" customWidth="1"/>
    <col min="15104" max="15104" width="14.28515625" style="31" customWidth="1"/>
    <col min="15105" max="15110" width="15.7109375" style="31" customWidth="1"/>
    <col min="15111" max="15357" width="11.42578125" style="31"/>
    <col min="15358" max="15358" width="17.28515625" style="31" bestFit="1" customWidth="1"/>
    <col min="15359" max="15359" width="35.85546875" style="31" bestFit="1" customWidth="1"/>
    <col min="15360" max="15360" width="14.28515625" style="31" customWidth="1"/>
    <col min="15361" max="15366" width="15.7109375" style="31" customWidth="1"/>
    <col min="15367" max="15613" width="11.42578125" style="31"/>
    <col min="15614" max="15614" width="17.28515625" style="31" bestFit="1" customWidth="1"/>
    <col min="15615" max="15615" width="35.85546875" style="31" bestFit="1" customWidth="1"/>
    <col min="15616" max="15616" width="14.28515625" style="31" customWidth="1"/>
    <col min="15617" max="15622" width="15.7109375" style="31" customWidth="1"/>
    <col min="15623" max="15869" width="11.42578125" style="31"/>
    <col min="15870" max="15870" width="17.28515625" style="31" bestFit="1" customWidth="1"/>
    <col min="15871" max="15871" width="35.85546875" style="31" bestFit="1" customWidth="1"/>
    <col min="15872" max="15872" width="14.28515625" style="31" customWidth="1"/>
    <col min="15873" max="15878" width="15.7109375" style="31" customWidth="1"/>
    <col min="15879" max="16125" width="11.42578125" style="31"/>
    <col min="16126" max="16126" width="17.28515625" style="31" bestFit="1" customWidth="1"/>
    <col min="16127" max="16127" width="35.85546875" style="31" bestFit="1" customWidth="1"/>
    <col min="16128" max="16128" width="14.28515625" style="31" customWidth="1"/>
    <col min="16129" max="16134" width="15.7109375" style="31" customWidth="1"/>
    <col min="16135" max="16384" width="11.42578125" style="31"/>
  </cols>
  <sheetData>
    <row r="1" spans="1:16" ht="11.45" customHeight="1" x14ac:dyDescent="0.25">
      <c r="A1" s="123" t="s">
        <v>362</v>
      </c>
      <c r="B1" s="123"/>
      <c r="C1" s="123"/>
      <c r="D1" s="123"/>
      <c r="E1" s="123"/>
      <c r="F1" s="123"/>
      <c r="G1" s="123"/>
      <c r="H1" s="123"/>
      <c r="I1" s="123"/>
    </row>
    <row r="2" spans="1:16" ht="11.45" customHeight="1" x14ac:dyDescent="0.25">
      <c r="A2" s="123" t="s">
        <v>240</v>
      </c>
      <c r="B2" s="123"/>
      <c r="C2" s="123"/>
      <c r="D2" s="123"/>
      <c r="E2" s="123"/>
      <c r="F2" s="123"/>
      <c r="G2" s="123"/>
      <c r="H2" s="123"/>
      <c r="I2" s="123"/>
    </row>
    <row r="3" spans="1:16" ht="11.45" customHeight="1" x14ac:dyDescent="0.25">
      <c r="A3" s="123" t="s">
        <v>1</v>
      </c>
      <c r="B3" s="123"/>
      <c r="C3" s="123"/>
      <c r="D3" s="123"/>
      <c r="E3" s="123"/>
      <c r="F3" s="123"/>
      <c r="G3" s="123"/>
      <c r="H3" s="123"/>
      <c r="I3" s="123"/>
    </row>
    <row r="4" spans="1:16" ht="11.45" customHeight="1" x14ac:dyDescent="0.25">
      <c r="A4" s="123" t="s">
        <v>374</v>
      </c>
      <c r="B4" s="123"/>
      <c r="C4" s="123"/>
      <c r="D4" s="123"/>
      <c r="E4" s="123"/>
      <c r="F4" s="123"/>
      <c r="G4" s="123"/>
      <c r="H4" s="123"/>
      <c r="I4" s="123"/>
    </row>
    <row r="5" spans="1:16" ht="11.45" customHeight="1" x14ac:dyDescent="0.25">
      <c r="A5" s="123" t="s">
        <v>241</v>
      </c>
      <c r="B5" s="123"/>
      <c r="C5" s="123"/>
      <c r="D5" s="123"/>
      <c r="E5" s="123"/>
      <c r="F5" s="123"/>
      <c r="G5" s="123"/>
      <c r="H5" s="123"/>
      <c r="I5" s="123"/>
    </row>
    <row r="6" spans="1:16" ht="11.45" customHeight="1" x14ac:dyDescent="0.25">
      <c r="A6" s="62"/>
      <c r="B6" s="63"/>
      <c r="C6" s="64"/>
      <c r="D6" s="64"/>
      <c r="E6" s="64"/>
      <c r="F6" s="64"/>
      <c r="G6" s="64"/>
      <c r="H6" s="64"/>
      <c r="I6" s="64"/>
    </row>
    <row r="7" spans="1:16" ht="13.5" customHeight="1" x14ac:dyDescent="0.25">
      <c r="A7" s="127" t="s">
        <v>243</v>
      </c>
      <c r="B7" s="127" t="s">
        <v>244</v>
      </c>
      <c r="C7" s="124" t="s">
        <v>6</v>
      </c>
      <c r="D7" s="124" t="s">
        <v>340</v>
      </c>
      <c r="E7" s="124" t="s">
        <v>341</v>
      </c>
      <c r="F7" s="124" t="s">
        <v>301</v>
      </c>
      <c r="G7" s="124" t="s">
        <v>294</v>
      </c>
      <c r="H7" s="124" t="s">
        <v>380</v>
      </c>
      <c r="I7" s="124" t="s">
        <v>255</v>
      </c>
    </row>
    <row r="8" spans="1:16" ht="13.5" customHeight="1" x14ac:dyDescent="0.25">
      <c r="A8" s="127"/>
      <c r="B8" s="127"/>
      <c r="C8" s="125"/>
      <c r="D8" s="125"/>
      <c r="E8" s="125"/>
      <c r="F8" s="125"/>
      <c r="G8" s="125"/>
      <c r="H8" s="125"/>
      <c r="I8" s="125"/>
    </row>
    <row r="9" spans="1:16" ht="11.45" customHeight="1" x14ac:dyDescent="0.25">
      <c r="A9" s="127"/>
      <c r="B9" s="127"/>
      <c r="C9" s="126"/>
      <c r="D9" s="126" t="s">
        <v>3</v>
      </c>
      <c r="E9" s="126" t="s">
        <v>251</v>
      </c>
      <c r="F9" s="126"/>
      <c r="G9" s="126" t="s">
        <v>3</v>
      </c>
      <c r="H9" s="126"/>
      <c r="I9" s="126" t="s">
        <v>3</v>
      </c>
    </row>
    <row r="10" spans="1:16" s="24" customFormat="1" ht="11.45" customHeight="1" x14ac:dyDescent="0.2">
      <c r="A10" s="118"/>
      <c r="B10" s="119"/>
      <c r="C10" s="120"/>
      <c r="D10" s="120"/>
      <c r="E10" s="120"/>
      <c r="F10" s="120"/>
      <c r="G10" s="120"/>
      <c r="H10" s="120"/>
      <c r="I10" s="120"/>
    </row>
    <row r="11" spans="1:16" s="23" customFormat="1" ht="11.45" customHeight="1" x14ac:dyDescent="0.2">
      <c r="A11" s="122" t="s">
        <v>255</v>
      </c>
      <c r="B11" s="122"/>
      <c r="C11" s="38">
        <f t="shared" ref="C11:G11" si="0">+C13+C31</f>
        <v>10182296772.5</v>
      </c>
      <c r="D11" s="38">
        <f t="shared" si="0"/>
        <v>0</v>
      </c>
      <c r="E11" s="38">
        <f t="shared" si="0"/>
        <v>2537356088.5</v>
      </c>
      <c r="F11" s="38">
        <f t="shared" si="0"/>
        <v>12719652861</v>
      </c>
      <c r="G11" s="38">
        <f t="shared" si="0"/>
        <v>8339980262.3780003</v>
      </c>
      <c r="H11" s="38">
        <f>+H13+H31</f>
        <v>4259370296.9999995</v>
      </c>
      <c r="I11" s="38">
        <f>+I13+I31</f>
        <v>12599350559.377998</v>
      </c>
    </row>
    <row r="12" spans="1:16" s="23" customFormat="1" ht="11.45" customHeight="1" x14ac:dyDescent="0.2">
      <c r="A12" s="2"/>
      <c r="B12" s="1"/>
      <c r="C12" s="39"/>
      <c r="D12" s="39"/>
      <c r="E12" s="39"/>
      <c r="F12" s="39"/>
      <c r="G12" s="39"/>
      <c r="H12" s="39"/>
      <c r="I12" s="39"/>
    </row>
    <row r="13" spans="1:16" s="23" customFormat="1" ht="11.45" customHeight="1" thickBot="1" x14ac:dyDescent="0.25">
      <c r="A13" s="40" t="s">
        <v>256</v>
      </c>
      <c r="B13" s="41" t="s">
        <v>257</v>
      </c>
      <c r="C13" s="42">
        <f t="shared" ref="C13:H13" si="1">+C15+C24</f>
        <v>8839862125.5</v>
      </c>
      <c r="D13" s="42">
        <f t="shared" si="1"/>
        <v>0</v>
      </c>
      <c r="E13" s="42">
        <f t="shared" si="1"/>
        <v>1801122874.5</v>
      </c>
      <c r="F13" s="42">
        <f t="shared" si="1"/>
        <v>10640985000</v>
      </c>
      <c r="G13" s="42">
        <f t="shared" si="1"/>
        <v>6304752635.3780003</v>
      </c>
      <c r="H13" s="42">
        <f t="shared" si="1"/>
        <v>4215930062.9999995</v>
      </c>
      <c r="I13" s="42">
        <f>+I15+I24</f>
        <v>10520682698.377998</v>
      </c>
    </row>
    <row r="14" spans="1:16" s="23" customFormat="1" ht="11.45" customHeight="1" x14ac:dyDescent="0.2">
      <c r="A14" s="43"/>
      <c r="B14" s="33"/>
      <c r="C14" s="44"/>
      <c r="D14" s="44"/>
      <c r="E14" s="44"/>
      <c r="F14" s="44"/>
      <c r="G14" s="44"/>
      <c r="H14" s="44"/>
      <c r="I14" s="44"/>
    </row>
    <row r="15" spans="1:16" s="23" customFormat="1" ht="11.45" customHeight="1" x14ac:dyDescent="0.2">
      <c r="A15" s="43" t="s">
        <v>258</v>
      </c>
      <c r="B15" s="33" t="s">
        <v>259</v>
      </c>
      <c r="C15" s="44">
        <f>+C16+C18+C20</f>
        <v>483785000</v>
      </c>
      <c r="D15" s="44">
        <f>+D16+D18+D20</f>
        <v>0</v>
      </c>
      <c r="E15" s="44">
        <f>+E16+E18+E20</f>
        <v>-200000000</v>
      </c>
      <c r="F15" s="44">
        <f>+F16+F18+F20</f>
        <v>283785000</v>
      </c>
      <c r="G15" s="44">
        <f>+G16</f>
        <v>236006577.19800001</v>
      </c>
      <c r="H15" s="44">
        <f>+H16+H20</f>
        <v>22041806.129999999</v>
      </c>
      <c r="I15" s="44">
        <f t="shared" ref="I15:I20" si="2">+G15+H15</f>
        <v>258048383.32800001</v>
      </c>
      <c r="O15" s="97" t="s">
        <v>3</v>
      </c>
      <c r="P15" s="97" t="s">
        <v>3</v>
      </c>
    </row>
    <row r="16" spans="1:16" s="23" customFormat="1" ht="11.45" customHeight="1" x14ac:dyDescent="0.2">
      <c r="A16" s="45" t="s">
        <v>260</v>
      </c>
      <c r="B16" s="1" t="s">
        <v>261</v>
      </c>
      <c r="C16" s="39">
        <f>+C17</f>
        <v>483785000</v>
      </c>
      <c r="D16" s="39">
        <f>+D17</f>
        <v>0</v>
      </c>
      <c r="E16" s="39">
        <f>+E17</f>
        <v>-200000000</v>
      </c>
      <c r="F16" s="39">
        <f>+F17</f>
        <v>283785000</v>
      </c>
      <c r="G16" s="39">
        <f>+G17+G22</f>
        <v>236006577.19800001</v>
      </c>
      <c r="H16" s="39">
        <f>+H17</f>
        <v>21422003.809999999</v>
      </c>
      <c r="I16" s="39">
        <f t="shared" si="2"/>
        <v>257428581.00800002</v>
      </c>
      <c r="P16" s="97" t="s">
        <v>3</v>
      </c>
    </row>
    <row r="17" spans="1:15" s="23" customFormat="1" ht="10.5" customHeight="1" x14ac:dyDescent="0.2">
      <c r="A17" s="45" t="s">
        <v>262</v>
      </c>
      <c r="B17" s="1" t="s">
        <v>263</v>
      </c>
      <c r="C17" s="39">
        <f>+'PRO-1'!C18+'PRO-2'!C18+'PRO-3'!C18+'PRO-4'!C18</f>
        <v>483785000</v>
      </c>
      <c r="D17" s="39">
        <f>+'PRO-1'!D18+'PRO-2'!D18+'PRO-3'!D18+'PRO-4'!D18</f>
        <v>0</v>
      </c>
      <c r="E17" s="39">
        <v>-200000000</v>
      </c>
      <c r="F17" s="39">
        <f>+'PRO-1'!F18+'PRO-2'!F18+'PRO-3'!F18+'PRO-4'!F18</f>
        <v>283785000</v>
      </c>
      <c r="G17" s="39">
        <f>+'PRO-1'!G18+'PRO-2'!G17+'PRO-3'!G18+'PRO-4'!G18</f>
        <v>235614048.78</v>
      </c>
      <c r="H17" s="39">
        <f>+'PRO-1'!H18+'PRO-2'!H18+'PRO-3'!H18+'PRO-4'!H18</f>
        <v>21422003.809999999</v>
      </c>
      <c r="I17" s="39">
        <f>+'PRO-1'!I18+'PRO-2'!I18+'PRO-3'!I18+'PRO-4'!I18</f>
        <v>257036052.58999997</v>
      </c>
    </row>
    <row r="18" spans="1:15" s="23" customFormat="1" ht="11.45" hidden="1" customHeight="1" x14ac:dyDescent="0.2">
      <c r="A18" s="45" t="s">
        <v>264</v>
      </c>
      <c r="B18" s="1" t="s">
        <v>265</v>
      </c>
      <c r="C18" s="39">
        <f>+C19</f>
        <v>0</v>
      </c>
      <c r="D18" s="39">
        <f>+D19</f>
        <v>0</v>
      </c>
      <c r="E18" s="39">
        <f>+E19</f>
        <v>0</v>
      </c>
      <c r="F18" s="39">
        <f>+F19</f>
        <v>0</v>
      </c>
      <c r="G18" s="39">
        <v>0</v>
      </c>
      <c r="H18" s="39">
        <f>+H19</f>
        <v>0</v>
      </c>
      <c r="I18" s="39">
        <f t="shared" si="2"/>
        <v>0</v>
      </c>
    </row>
    <row r="19" spans="1:15" s="23" customFormat="1" ht="11.45" hidden="1" customHeight="1" x14ac:dyDescent="0.2">
      <c r="A19" s="45" t="s">
        <v>266</v>
      </c>
      <c r="B19" s="1" t="s">
        <v>267</v>
      </c>
      <c r="C19" s="39">
        <f>+'PRO-1'!C20+'PRO-2'!C20+'PRO-3'!C20+'PRO-4'!C20</f>
        <v>0</v>
      </c>
      <c r="D19" s="39">
        <f>+'PRO-1'!D20+'PRO-2'!D20+'PRO-3'!D20+'PRO-4'!D20</f>
        <v>0</v>
      </c>
      <c r="E19" s="39">
        <f>+'PRO-1'!E20+'PRO-2'!E20+'PRO-3'!E20+'PRO-4'!E20</f>
        <v>0</v>
      </c>
      <c r="F19" s="39">
        <f>+'PRO-1'!F20+'PRO-2'!F20+'PRO-3'!F20+'PRO-4'!F20</f>
        <v>0</v>
      </c>
      <c r="G19" s="39">
        <f>+'PRO-1'!G20+'PRO-2'!G20+'PRO-3'!G20+'PRO-4'!G20</f>
        <v>0</v>
      </c>
      <c r="H19" s="39">
        <f>+'PRO-1'!H20+'PRO-2'!H20+'PRO-3'!H20+'PRO-4'!H20</f>
        <v>0</v>
      </c>
      <c r="I19" s="39">
        <f>+'PRO-1'!I20+'PRO-2'!I20+'PRO-3'!I20+'PRO-4'!I20</f>
        <v>0</v>
      </c>
    </row>
    <row r="20" spans="1:15" s="23" customFormat="1" ht="11.25" x14ac:dyDescent="0.2">
      <c r="A20" s="45" t="s">
        <v>268</v>
      </c>
      <c r="B20" s="1" t="s">
        <v>269</v>
      </c>
      <c r="C20" s="39">
        <f>+C21+C22</f>
        <v>0</v>
      </c>
      <c r="D20" s="39">
        <f>+D21+D22</f>
        <v>0</v>
      </c>
      <c r="E20" s="39">
        <f>+E21+E22</f>
        <v>0</v>
      </c>
      <c r="F20" s="39">
        <f>+F21+F22</f>
        <v>0</v>
      </c>
      <c r="G20" s="100">
        <f>+G22</f>
        <v>392528.41800000001</v>
      </c>
      <c r="H20" s="100">
        <f>+H21+H22</f>
        <v>619802.31999999995</v>
      </c>
      <c r="I20" s="100">
        <f t="shared" si="2"/>
        <v>1012330.7379999999</v>
      </c>
    </row>
    <row r="21" spans="1:15" s="23" customFormat="1" ht="11.25" hidden="1" x14ac:dyDescent="0.2">
      <c r="A21" s="45" t="s">
        <v>270</v>
      </c>
      <c r="B21" s="1" t="s">
        <v>271</v>
      </c>
      <c r="C21" s="39">
        <f>+'PRO-1'!C22+'PRO-2'!C22+'PRO-3'!C22+'PRO-4'!C22</f>
        <v>0</v>
      </c>
      <c r="D21" s="39">
        <f>+'PRO-1'!D22+'PRO-2'!D22+'PRO-3'!D22+'PRO-4'!D22</f>
        <v>0</v>
      </c>
      <c r="E21" s="39">
        <f>+'PRO-1'!E22+'PRO-2'!E22+'PRO-3'!E22+'PRO-4'!E22</f>
        <v>0</v>
      </c>
      <c r="F21" s="39">
        <f>+'PRO-1'!F22+'PRO-2'!F22+'PRO-3'!F22+'PRO-4'!F22</f>
        <v>0</v>
      </c>
      <c r="G21" s="39">
        <f>+'PRO-1'!G22+'PRO-2'!G22+'PRO-3'!G22+'PRO-4'!G22</f>
        <v>0</v>
      </c>
      <c r="H21" s="39">
        <f>+'PRO-1'!H22+'PRO-2'!H22+'PRO-3'!H22+'PRO-4'!H22</f>
        <v>0</v>
      </c>
      <c r="I21" s="39">
        <f>+'PRO-1'!I22+'PRO-2'!I22+'PRO-3'!I22+'PRO-4'!I22</f>
        <v>0</v>
      </c>
    </row>
    <row r="22" spans="1:15" s="23" customFormat="1" ht="11.25" x14ac:dyDescent="0.2">
      <c r="A22" s="45" t="s">
        <v>272</v>
      </c>
      <c r="B22" s="1" t="s">
        <v>273</v>
      </c>
      <c r="C22" s="39">
        <f>+'PRO-1'!C23+'PRO-2'!C23+'PRO-3'!C23+'PRO-4'!C23</f>
        <v>0</v>
      </c>
      <c r="D22" s="39">
        <f>+'PRO-1'!D23+'PRO-2'!D23+'PRO-3'!D23+'PRO-4'!D23</f>
        <v>0</v>
      </c>
      <c r="E22" s="39">
        <f>+'PRO-1'!E23+'PRO-2'!E23+'PRO-3'!E23+'PRO-4'!E23</f>
        <v>0</v>
      </c>
      <c r="F22" s="39">
        <f>+'PRO-1'!F23+'PRO-2'!F23+'PRO-3'!F23+'PRO-4'!F23</f>
        <v>0</v>
      </c>
      <c r="G22" s="39">
        <f>+'PRO-1'!G23</f>
        <v>392528.41800000001</v>
      </c>
      <c r="H22" s="39">
        <f>+'PRO-1'!H23</f>
        <v>619802.31999999995</v>
      </c>
      <c r="I22" s="39">
        <f>+'PRO-1'!I23+'PRO-2'!I23+'PRO-3'!I23+'PRO-4'!I23</f>
        <v>1012330.7379999999</v>
      </c>
    </row>
    <row r="23" spans="1:15" s="23" customFormat="1" ht="11.45" customHeight="1" x14ac:dyDescent="0.2">
      <c r="A23" s="45"/>
      <c r="B23" s="1"/>
      <c r="C23" s="39"/>
      <c r="D23" s="39"/>
      <c r="E23" s="39"/>
      <c r="F23" s="39"/>
      <c r="G23" s="39"/>
      <c r="H23" s="39"/>
      <c r="I23" s="39"/>
    </row>
    <row r="24" spans="1:15" s="23" customFormat="1" ht="11.45" customHeight="1" x14ac:dyDescent="0.2">
      <c r="A24" s="46" t="s">
        <v>274</v>
      </c>
      <c r="B24" s="33" t="s">
        <v>275</v>
      </c>
      <c r="C24" s="44">
        <f>+C25</f>
        <v>8356077125.5</v>
      </c>
      <c r="D24" s="44">
        <f t="shared" ref="D24:E24" si="3">+D25</f>
        <v>0</v>
      </c>
      <c r="E24" s="44">
        <f t="shared" si="3"/>
        <v>2001122874.5</v>
      </c>
      <c r="F24" s="44">
        <f>+F25</f>
        <v>10357200000</v>
      </c>
      <c r="G24" s="44">
        <f>+G25+G29</f>
        <v>6068746058.1800003</v>
      </c>
      <c r="H24" s="44">
        <f>+H25+H29</f>
        <v>4193888256.8699994</v>
      </c>
      <c r="I24" s="44">
        <f>+I25+I29</f>
        <v>10262634315.049999</v>
      </c>
    </row>
    <row r="25" spans="1:15" s="23" customFormat="1" ht="11.45" customHeight="1" x14ac:dyDescent="0.2">
      <c r="A25" s="45" t="s">
        <v>276</v>
      </c>
      <c r="B25" s="1" t="s">
        <v>277</v>
      </c>
      <c r="C25" s="39">
        <f>SUM(C26:C29)</f>
        <v>8356077125.5</v>
      </c>
      <c r="D25" s="39">
        <f t="shared" ref="D25:E25" si="4">SUM(D26:D29)</f>
        <v>0</v>
      </c>
      <c r="E25" s="39">
        <f t="shared" si="4"/>
        <v>2001122874.5</v>
      </c>
      <c r="F25" s="39">
        <f>SUM(F26:F29)</f>
        <v>10357200000</v>
      </c>
      <c r="G25" s="39">
        <f>+G26+G28</f>
        <v>6014278042</v>
      </c>
      <c r="H25" s="39">
        <f>+H26+H27+H28</f>
        <v>4183521957.9999995</v>
      </c>
      <c r="I25" s="39">
        <f>+I26+I27+I28</f>
        <v>10197800000</v>
      </c>
    </row>
    <row r="26" spans="1:15" s="23" customFormat="1" ht="11.45" customHeight="1" x14ac:dyDescent="0.2">
      <c r="A26" s="45" t="s">
        <v>278</v>
      </c>
      <c r="B26" s="1" t="s">
        <v>292</v>
      </c>
      <c r="C26" s="39">
        <f>+'PRO-1'!C27+'PRO-2'!C27+'PRO-3'!C27+'PRO-4'!C27</f>
        <v>3628000000</v>
      </c>
      <c r="D26" s="39">
        <f>+'PRO-1'!D27+'PRO-2'!D27+'PRO-3'!D27+'PRO-4'!D27</f>
        <v>0</v>
      </c>
      <c r="E26" s="39">
        <f>+'PRO-1'!E27+'PRO-2'!E27+'PRO-3'!E27+'PRO-4'!E27</f>
        <v>1569800000</v>
      </c>
      <c r="F26" s="39">
        <f>+'PRO-1'!F27+'PRO-2'!F27+'PRO-3'!F27+'PRO-4'!F27</f>
        <v>5197800000</v>
      </c>
      <c r="G26" s="39">
        <f>+'PRO-1'!G27+'PRO-2'!G27+'PRO-3'!G27+'PRO-4'!G27</f>
        <v>2721000000</v>
      </c>
      <c r="H26" s="39">
        <f>+'PRO-1'!H27+'PRO-2'!H27+'PRO-3'!H27+'PRO-4'!H27</f>
        <v>2476799999.9999995</v>
      </c>
      <c r="I26" s="39">
        <f>+'PRO-1'!I27+'PRO-2'!I27+'PRO-3'!I27+'PRO-4'!I27</f>
        <v>5197799999.999999</v>
      </c>
      <c r="J26" s="97">
        <f>+I26-C26</f>
        <v>1569799999.999999</v>
      </c>
      <c r="O26" s="97"/>
    </row>
    <row r="27" spans="1:15" s="23" customFormat="1" ht="11.25" x14ac:dyDescent="0.2">
      <c r="A27" s="45" t="s">
        <v>291</v>
      </c>
      <c r="B27" s="1" t="s">
        <v>290</v>
      </c>
      <c r="C27" s="39">
        <f>+'PRO-1'!C28+'PRO-2'!C28+'PRO-3'!C28+'PRO-4'!C28</f>
        <v>750000000</v>
      </c>
      <c r="D27" s="39">
        <f>+'PRO-1'!D28+'PRO-2'!D28+'PRO-3'!D28+'PRO-4'!D28</f>
        <v>0</v>
      </c>
      <c r="E27" s="39">
        <f>+'PRO-1'!E28+'PRO-2'!E28+'PRO-3'!E28+'PRO-4'!E28</f>
        <v>-700000000</v>
      </c>
      <c r="F27" s="39">
        <f>+'PRO-1'!F28+'PRO-2'!F28+'PRO-3'!F28+'PRO-4'!F28</f>
        <v>50000000</v>
      </c>
      <c r="G27" s="39">
        <f>+'PRO-1'!G28+'PRO-2'!G28+'PRO-3'!G28+'PRO-4'!G28</f>
        <v>0</v>
      </c>
      <c r="H27" s="39">
        <f>+'PRO-1'!H28+'PRO-2'!H28+'PRO-3'!H28+'PRO-4'!H28</f>
        <v>0</v>
      </c>
      <c r="I27" s="39">
        <f>+'PRO-1'!I28+'PRO-2'!I28+'PRO-3'!I28+'PRO-4'!I28</f>
        <v>0</v>
      </c>
      <c r="O27" s="97"/>
    </row>
    <row r="28" spans="1:15" s="23" customFormat="1" ht="11.45" customHeight="1" x14ac:dyDescent="0.2">
      <c r="A28" s="45" t="s">
        <v>279</v>
      </c>
      <c r="B28" s="1" t="s">
        <v>280</v>
      </c>
      <c r="C28" s="39">
        <f>+'PRO-1'!C29+'PRO-2'!C29+'PRO-3'!C29+'PRO-4'!C29</f>
        <v>3868677125.5</v>
      </c>
      <c r="D28" s="39">
        <f>+'PRO-1'!D29+'PRO-2'!D29+'PRO-3'!D29+'PRO-4'!D29</f>
        <v>0</v>
      </c>
      <c r="E28" s="39">
        <f>+'PRO-1'!E29+'PRO-2'!E29+'PRO-3'!E29+'PRO-4'!E29</f>
        <v>1131322874.5</v>
      </c>
      <c r="F28" s="39">
        <f>+'PRO-1'!F29+'PRO-2'!F29+'PRO-3'!F29+'PRO-4'!F29</f>
        <v>5000000000</v>
      </c>
      <c r="G28" s="39">
        <f>+'PRO-1'!G29+'PRO-2'!G29+'PRO-3'!G29+'PRO-4'!G29</f>
        <v>3293278042</v>
      </c>
      <c r="H28" s="39">
        <f>+'PRO-1'!H29+'PRO-2'!H29+'PRO-3'!H29+'PRO-4'!H29</f>
        <v>1706721958</v>
      </c>
      <c r="I28" s="39">
        <f>+G28+H28</f>
        <v>5000000000</v>
      </c>
      <c r="O28" s="97"/>
    </row>
    <row r="29" spans="1:15" s="23" customFormat="1" ht="11.25" x14ac:dyDescent="0.2">
      <c r="A29" s="45" t="s">
        <v>281</v>
      </c>
      <c r="B29" s="1" t="str">
        <f>+'PRO-3'!B30</f>
        <v>Transf corrientes Organismos Internacionales (BM)</v>
      </c>
      <c r="C29" s="39">
        <f>+'PRO-1'!C30+'PRO-2'!C30+'PRO-3'!C30+'PRO-4'!C30</f>
        <v>109400000</v>
      </c>
      <c r="D29" s="39">
        <f>+'PRO-1'!D30+'PRO-2'!D30+'PRO-3'!D30+'PRO-4'!D30</f>
        <v>0</v>
      </c>
      <c r="E29" s="39">
        <f>+'PRO-1'!E30+'PRO-2'!E30+'PRO-3'!E30+'PRO-4'!E30</f>
        <v>0</v>
      </c>
      <c r="F29" s="39">
        <f>+'PRO-1'!F30+'PRO-2'!F30+'PRO-3'!F30+'PRO-4'!F30</f>
        <v>109400000</v>
      </c>
      <c r="G29" s="39">
        <f>+'PRO-1'!G30+'PRO-2'!G30+'PRO-3'!G30+'PRO-4'!G30</f>
        <v>54468016.180000007</v>
      </c>
      <c r="H29" s="39">
        <f>+'PRO-1'!H30+'PRO-2'!H30+'PRO-3'!H30+'PRO-4'!H30</f>
        <v>10366298.869999999</v>
      </c>
      <c r="I29" s="39">
        <f>+G29+H29</f>
        <v>64834315.050000004</v>
      </c>
      <c r="O29" s="97"/>
    </row>
    <row r="30" spans="1:15" s="23" customFormat="1" ht="11.45" customHeight="1" x14ac:dyDescent="0.2">
      <c r="A30" s="45"/>
      <c r="B30" s="1"/>
      <c r="C30" s="39"/>
      <c r="D30" s="39"/>
      <c r="E30" s="39"/>
      <c r="F30" s="39"/>
      <c r="G30" s="39"/>
      <c r="H30" s="39"/>
      <c r="I30" s="39"/>
    </row>
    <row r="31" spans="1:15" s="23" customFormat="1" ht="11.45" customHeight="1" thickBot="1" x14ac:dyDescent="0.25">
      <c r="A31" s="47" t="s">
        <v>282</v>
      </c>
      <c r="B31" s="41" t="s">
        <v>283</v>
      </c>
      <c r="C31" s="42">
        <f t="shared" ref="C31:G31" si="5">+C33</f>
        <v>1342434647</v>
      </c>
      <c r="D31" s="42">
        <f t="shared" si="5"/>
        <v>0</v>
      </c>
      <c r="E31" s="42">
        <f t="shared" si="5"/>
        <v>736233214</v>
      </c>
      <c r="F31" s="42">
        <f t="shared" si="5"/>
        <v>2078667861</v>
      </c>
      <c r="G31" s="42">
        <f t="shared" si="5"/>
        <v>2035227627</v>
      </c>
      <c r="H31" s="42">
        <f>+H33</f>
        <v>43440234</v>
      </c>
      <c r="I31" s="42">
        <f>+I33</f>
        <v>2078667861</v>
      </c>
    </row>
    <row r="32" spans="1:15" s="23" customFormat="1" ht="11.45" customHeight="1" x14ac:dyDescent="0.2">
      <c r="A32" s="43"/>
      <c r="B32" s="33"/>
      <c r="C32" s="44"/>
      <c r="D32" s="44"/>
      <c r="E32" s="44"/>
      <c r="F32" s="44"/>
      <c r="G32" s="44"/>
      <c r="H32" s="44"/>
      <c r="I32" s="44"/>
    </row>
    <row r="33" spans="1:9" s="23" customFormat="1" ht="11.45" customHeight="1" x14ac:dyDescent="0.2">
      <c r="A33" s="43" t="s">
        <v>284</v>
      </c>
      <c r="B33" s="33" t="s">
        <v>285</v>
      </c>
      <c r="C33" s="44">
        <f t="shared" ref="C33:G33" si="6">+C34+C35</f>
        <v>1342434647</v>
      </c>
      <c r="D33" s="44">
        <f t="shared" si="6"/>
        <v>0</v>
      </c>
      <c r="E33" s="44">
        <f t="shared" si="6"/>
        <v>736233214</v>
      </c>
      <c r="F33" s="44">
        <f>+F34+F35</f>
        <v>2078667861</v>
      </c>
      <c r="G33" s="44">
        <f t="shared" si="6"/>
        <v>2035227627</v>
      </c>
      <c r="H33" s="44">
        <f>+H34+H35</f>
        <v>43440234</v>
      </c>
      <c r="I33" s="44">
        <f>+I34+I35</f>
        <v>2078667861</v>
      </c>
    </row>
    <row r="34" spans="1:9" s="24" customFormat="1" ht="11.45" customHeight="1" x14ac:dyDescent="0.2">
      <c r="A34" s="98" t="s">
        <v>286</v>
      </c>
      <c r="B34" s="99" t="s">
        <v>287</v>
      </c>
      <c r="C34" s="100">
        <f>+'PRO-1'!C35+'PRO-2'!C35+'PRO-3'!C35+'PRO-4'!C35</f>
        <v>250758533</v>
      </c>
      <c r="D34" s="100">
        <f>+'PRO-1'!D35+'PRO-2'!D35+'PRO-3'!D35+'PRO-4'!D35</f>
        <v>0</v>
      </c>
      <c r="E34" s="100">
        <f>+'PRO-3'!E35</f>
        <v>220551775</v>
      </c>
      <c r="F34" s="100">
        <f>+C34+E34</f>
        <v>471310308</v>
      </c>
      <c r="G34" s="100">
        <f>+'PRO-1'!G35+'PRO-2'!G35+'PRO-3'!G35+'PRO-4'!G35</f>
        <v>471310308</v>
      </c>
      <c r="H34" s="100">
        <v>0</v>
      </c>
      <c r="I34" s="100">
        <f>+G34+H34</f>
        <v>471310308</v>
      </c>
    </row>
    <row r="35" spans="1:9" s="24" customFormat="1" ht="11.45" customHeight="1" x14ac:dyDescent="0.2">
      <c r="A35" s="98" t="s">
        <v>288</v>
      </c>
      <c r="B35" s="99" t="s">
        <v>289</v>
      </c>
      <c r="C35" s="100">
        <f>+'PRO-1'!C36+'PRO-2'!C36+'PRO-3'!C36+'PRO-4'!C36</f>
        <v>1091676114</v>
      </c>
      <c r="D35" s="100">
        <f>+'PRO-1'!D36+'PRO-2'!D36+'PRO-3'!D36+'PRO-4'!D36</f>
        <v>0</v>
      </c>
      <c r="E35" s="100">
        <f>+'PRO-3'!E36</f>
        <v>515681439</v>
      </c>
      <c r="F35" s="100">
        <f>+C35+E35</f>
        <v>1607357553</v>
      </c>
      <c r="G35" s="100">
        <f>+'PRO-1'!G36+'PRO-2'!G36+'PRO-3'!G36+'PRO-4'!G36</f>
        <v>1563917319</v>
      </c>
      <c r="H35" s="100">
        <f>+'PRO-3'!H36</f>
        <v>43440234</v>
      </c>
      <c r="I35" s="100">
        <f>+G35+H35</f>
        <v>1607357553</v>
      </c>
    </row>
    <row r="36" spans="1:9" s="23" customFormat="1" ht="11.45" hidden="1" customHeight="1" x14ac:dyDescent="0.2">
      <c r="A36" s="45"/>
      <c r="B36" s="1"/>
      <c r="C36" s="39"/>
      <c r="D36" s="39"/>
      <c r="E36" s="39"/>
      <c r="F36" s="39"/>
      <c r="G36" s="39"/>
      <c r="H36" s="39"/>
      <c r="I36" s="39"/>
    </row>
    <row r="37" spans="1:9" s="23" customFormat="1" ht="11.45" customHeight="1" thickBot="1" x14ac:dyDescent="0.25">
      <c r="A37" s="48"/>
      <c r="B37" s="49"/>
      <c r="C37" s="50"/>
      <c r="D37" s="50"/>
      <c r="E37" s="50"/>
      <c r="F37" s="50"/>
      <c r="G37" s="50"/>
      <c r="H37" s="50"/>
      <c r="I37" s="50"/>
    </row>
    <row r="38" spans="1:9" s="23" customFormat="1" ht="11.45" customHeight="1" thickTop="1" x14ac:dyDescent="0.2">
      <c r="A38" s="2"/>
      <c r="B38" s="1"/>
      <c r="C38" s="51"/>
      <c r="D38" s="51"/>
      <c r="E38" s="51"/>
      <c r="F38" s="51"/>
      <c r="G38" s="51"/>
      <c r="H38" s="51"/>
      <c r="I38" s="51"/>
    </row>
    <row r="39" spans="1:9" ht="11.45" customHeight="1" x14ac:dyDescent="0.25">
      <c r="A39" s="67"/>
      <c r="B39" s="32"/>
      <c r="C39" s="32"/>
      <c r="D39" s="32"/>
      <c r="E39" s="32"/>
      <c r="F39" s="32"/>
      <c r="G39" s="32"/>
      <c r="H39" s="32"/>
      <c r="I39" s="32"/>
    </row>
    <row r="40" spans="1:9" ht="11.45" customHeight="1" x14ac:dyDescent="0.25">
      <c r="A40" s="67"/>
      <c r="B40" s="32"/>
      <c r="C40" s="32"/>
      <c r="D40" s="32"/>
      <c r="E40" s="32"/>
      <c r="F40" s="32"/>
      <c r="G40" s="32"/>
      <c r="H40" s="32"/>
      <c r="I40" s="32"/>
    </row>
    <row r="41" spans="1:9" ht="11.45" customHeight="1" x14ac:dyDescent="0.25">
      <c r="A41" s="67"/>
      <c r="B41" s="32"/>
      <c r="C41" s="32"/>
      <c r="D41" s="32"/>
      <c r="E41" s="32"/>
      <c r="F41" s="32"/>
      <c r="G41" s="32"/>
      <c r="H41" s="32"/>
      <c r="I41" s="32"/>
    </row>
    <row r="42" spans="1:9" ht="11.45" customHeight="1" x14ac:dyDescent="0.25">
      <c r="A42" s="67"/>
      <c r="B42" s="32"/>
      <c r="C42" s="32"/>
      <c r="D42" s="32"/>
      <c r="E42" s="32"/>
      <c r="F42" s="32"/>
      <c r="G42" s="32"/>
      <c r="H42" s="32"/>
      <c r="I42" s="32"/>
    </row>
    <row r="43" spans="1:9" ht="11.45" customHeight="1" x14ac:dyDescent="0.25">
      <c r="A43" s="67"/>
      <c r="B43" s="32"/>
      <c r="C43" s="32"/>
      <c r="D43" s="32"/>
      <c r="E43" s="32"/>
      <c r="F43" s="32"/>
      <c r="G43" s="32"/>
      <c r="H43" s="32"/>
      <c r="I43" s="32"/>
    </row>
    <row r="44" spans="1:9" ht="11.45" customHeight="1" x14ac:dyDescent="0.25">
      <c r="A44" s="67"/>
      <c r="B44" s="32"/>
      <c r="C44" s="32"/>
      <c r="D44" s="32"/>
      <c r="E44" s="32"/>
      <c r="F44" s="32"/>
      <c r="G44" s="32"/>
      <c r="H44" s="32"/>
      <c r="I44" s="32"/>
    </row>
    <row r="45" spans="1:9" ht="11.45" customHeight="1" x14ac:dyDescent="0.25">
      <c r="A45" s="67"/>
      <c r="B45" s="32"/>
      <c r="C45" s="32"/>
      <c r="D45" s="32"/>
      <c r="E45" s="32"/>
      <c r="F45" s="32"/>
      <c r="G45" s="32"/>
      <c r="H45" s="32"/>
      <c r="I45" s="32"/>
    </row>
    <row r="46" spans="1:9" ht="11.45" customHeight="1" x14ac:dyDescent="0.25">
      <c r="A46" s="67"/>
      <c r="B46" s="32"/>
      <c r="C46" s="32"/>
      <c r="D46" s="32"/>
      <c r="E46" s="32"/>
      <c r="F46" s="32"/>
      <c r="G46" s="32"/>
      <c r="H46" s="32"/>
      <c r="I46" s="32"/>
    </row>
    <row r="47" spans="1:9" ht="11.45" customHeight="1" x14ac:dyDescent="0.25">
      <c r="A47" s="67"/>
      <c r="B47" s="32"/>
      <c r="C47" s="32"/>
      <c r="D47" s="32"/>
      <c r="E47" s="32"/>
      <c r="F47" s="32"/>
      <c r="G47" s="32"/>
      <c r="H47" s="32"/>
      <c r="I47" s="32"/>
    </row>
    <row r="48" spans="1:9" ht="11.45" customHeight="1" x14ac:dyDescent="0.25">
      <c r="A48" s="67"/>
      <c r="B48" s="32"/>
      <c r="C48" s="32"/>
      <c r="D48" s="32"/>
      <c r="E48" s="32"/>
      <c r="F48" s="32"/>
      <c r="G48" s="32"/>
      <c r="H48" s="32"/>
      <c r="I48" s="32"/>
    </row>
    <row r="49" spans="1:9" ht="11.45" customHeight="1" x14ac:dyDescent="0.25">
      <c r="A49" s="67"/>
      <c r="B49" s="32"/>
      <c r="C49" s="32"/>
      <c r="D49" s="32"/>
      <c r="E49" s="32"/>
      <c r="F49" s="32"/>
      <c r="G49" s="32"/>
      <c r="H49" s="32"/>
      <c r="I49" s="32"/>
    </row>
    <row r="50" spans="1:9" ht="11.45" customHeight="1" x14ac:dyDescent="0.25">
      <c r="A50" s="67"/>
      <c r="B50" s="32"/>
      <c r="C50" s="32"/>
      <c r="D50" s="32"/>
      <c r="E50" s="32"/>
      <c r="F50" s="32"/>
      <c r="G50" s="32"/>
      <c r="H50" s="32"/>
      <c r="I50" s="32"/>
    </row>
    <row r="51" spans="1:9" ht="11.45" customHeight="1" x14ac:dyDescent="0.25">
      <c r="A51" s="67"/>
      <c r="B51" s="66"/>
      <c r="C51" s="66"/>
      <c r="D51" s="66"/>
      <c r="E51" s="66"/>
      <c r="F51" s="66"/>
      <c r="G51" s="66"/>
      <c r="H51" s="66"/>
      <c r="I51" s="66"/>
    </row>
    <row r="52" spans="1:9" ht="11.45" customHeight="1" x14ac:dyDescent="0.25">
      <c r="A52" s="67"/>
      <c r="B52" s="66"/>
      <c r="C52" s="66"/>
      <c r="D52" s="66"/>
      <c r="E52" s="66"/>
      <c r="F52" s="66"/>
      <c r="G52" s="66"/>
      <c r="H52" s="66"/>
      <c r="I52" s="66"/>
    </row>
    <row r="53" spans="1:9" ht="11.45" customHeight="1" x14ac:dyDescent="0.25">
      <c r="A53" s="67"/>
      <c r="B53" s="66"/>
      <c r="C53" s="66"/>
      <c r="D53" s="66"/>
      <c r="E53" s="66"/>
      <c r="F53" s="66"/>
      <c r="G53" s="66"/>
      <c r="H53" s="66"/>
      <c r="I53" s="66"/>
    </row>
    <row r="54" spans="1:9" ht="11.45" customHeight="1" x14ac:dyDescent="0.25">
      <c r="A54" s="67"/>
      <c r="B54" s="66"/>
      <c r="C54" s="66"/>
      <c r="D54" s="66"/>
      <c r="E54" s="66"/>
      <c r="F54" s="66"/>
      <c r="G54" s="66"/>
      <c r="H54" s="66"/>
      <c r="I54" s="66"/>
    </row>
    <row r="55" spans="1:9" ht="11.45" customHeight="1" x14ac:dyDescent="0.25">
      <c r="A55" s="67"/>
      <c r="B55" s="66"/>
      <c r="C55" s="66"/>
      <c r="D55" s="66"/>
      <c r="E55" s="66"/>
      <c r="F55" s="66"/>
      <c r="G55" s="66"/>
      <c r="H55" s="66"/>
      <c r="I55" s="66"/>
    </row>
    <row r="56" spans="1:9" ht="11.45" customHeight="1" x14ac:dyDescent="0.25">
      <c r="A56" s="67"/>
      <c r="B56" s="66"/>
      <c r="C56" s="66"/>
      <c r="D56" s="66"/>
      <c r="E56" s="66"/>
      <c r="F56" s="66"/>
      <c r="G56" s="66"/>
      <c r="H56" s="66"/>
      <c r="I56" s="66"/>
    </row>
    <row r="57" spans="1:9" ht="11.45" customHeight="1" x14ac:dyDescent="0.25">
      <c r="A57" s="67"/>
      <c r="B57" s="66"/>
      <c r="C57" s="66"/>
      <c r="D57" s="66"/>
      <c r="E57" s="66"/>
      <c r="F57" s="66"/>
      <c r="G57" s="66"/>
      <c r="H57" s="66"/>
      <c r="I57" s="66"/>
    </row>
    <row r="58" spans="1:9" ht="11.45" customHeight="1" x14ac:dyDescent="0.25">
      <c r="A58" s="67"/>
      <c r="B58" s="66"/>
      <c r="C58" s="66"/>
      <c r="D58" s="66"/>
      <c r="E58" s="66"/>
      <c r="F58" s="66"/>
      <c r="G58" s="66"/>
      <c r="H58" s="66"/>
      <c r="I58" s="66"/>
    </row>
    <row r="59" spans="1:9" ht="11.45" customHeight="1" x14ac:dyDescent="0.25">
      <c r="A59" s="67"/>
      <c r="B59" s="66"/>
      <c r="C59" s="66"/>
      <c r="D59" s="66"/>
      <c r="E59" s="66"/>
      <c r="F59" s="66"/>
      <c r="G59" s="66"/>
      <c r="H59" s="66"/>
      <c r="I59" s="66"/>
    </row>
    <row r="60" spans="1:9" ht="11.45" customHeight="1" x14ac:dyDescent="0.25">
      <c r="A60" s="67"/>
      <c r="B60" s="66"/>
      <c r="C60" s="66"/>
      <c r="D60" s="66"/>
      <c r="E60" s="66"/>
      <c r="F60" s="66"/>
      <c r="G60" s="66"/>
      <c r="H60" s="66"/>
      <c r="I60" s="66"/>
    </row>
    <row r="61" spans="1:9" ht="11.45" customHeight="1" x14ac:dyDescent="0.25">
      <c r="A61" s="67"/>
      <c r="B61" s="66"/>
      <c r="C61" s="66"/>
      <c r="D61" s="66"/>
      <c r="E61" s="66"/>
      <c r="F61" s="66"/>
      <c r="G61" s="66"/>
      <c r="H61" s="66"/>
      <c r="I61" s="66"/>
    </row>
    <row r="62" spans="1:9" ht="11.45" customHeight="1" x14ac:dyDescent="0.25">
      <c r="A62" s="67"/>
      <c r="B62" s="66"/>
      <c r="C62" s="66"/>
      <c r="D62" s="66"/>
      <c r="E62" s="66"/>
      <c r="F62" s="66"/>
      <c r="G62" s="66"/>
      <c r="H62" s="66"/>
      <c r="I62" s="66"/>
    </row>
    <row r="63" spans="1:9" ht="11.45" customHeight="1" x14ac:dyDescent="0.25">
      <c r="A63" s="67"/>
      <c r="B63" s="66"/>
      <c r="C63" s="66"/>
      <c r="D63" s="66"/>
      <c r="E63" s="66"/>
      <c r="F63" s="66"/>
      <c r="G63" s="66"/>
      <c r="H63" s="66"/>
      <c r="I63" s="66"/>
    </row>
    <row r="64" spans="1:9" ht="11.45" customHeight="1" x14ac:dyDescent="0.25">
      <c r="A64" s="67"/>
      <c r="B64" s="66"/>
      <c r="C64" s="66"/>
      <c r="D64" s="66"/>
      <c r="E64" s="66"/>
      <c r="F64" s="66"/>
      <c r="G64" s="66"/>
      <c r="H64" s="66"/>
      <c r="I64" s="66"/>
    </row>
    <row r="65" spans="1:9" ht="11.45" customHeight="1" x14ac:dyDescent="0.25">
      <c r="A65" s="67"/>
      <c r="B65" s="66"/>
      <c r="C65" s="66"/>
      <c r="D65" s="66"/>
      <c r="E65" s="66"/>
      <c r="F65" s="66"/>
      <c r="G65" s="66"/>
      <c r="H65" s="66"/>
      <c r="I65" s="66"/>
    </row>
    <row r="66" spans="1:9" ht="11.45" customHeight="1" x14ac:dyDescent="0.25">
      <c r="A66" s="67"/>
      <c r="B66" s="66"/>
      <c r="C66" s="66"/>
      <c r="D66" s="66"/>
      <c r="E66" s="66"/>
      <c r="F66" s="66"/>
      <c r="G66" s="66"/>
      <c r="H66" s="66"/>
      <c r="I66" s="66"/>
    </row>
    <row r="67" spans="1:9" ht="11.45" customHeight="1" x14ac:dyDescent="0.25">
      <c r="A67" s="67"/>
      <c r="B67" s="66"/>
      <c r="C67" s="66"/>
      <c r="D67" s="66"/>
      <c r="E67" s="66"/>
      <c r="F67" s="66"/>
      <c r="G67" s="66"/>
      <c r="H67" s="66"/>
      <c r="I67" s="66"/>
    </row>
    <row r="68" spans="1:9" ht="11.45" customHeight="1" x14ac:dyDescent="0.25">
      <c r="A68" s="67"/>
      <c r="B68" s="66"/>
      <c r="C68" s="66"/>
      <c r="D68" s="66"/>
      <c r="E68" s="66"/>
      <c r="F68" s="66"/>
      <c r="G68" s="66"/>
      <c r="H68" s="66"/>
      <c r="I68" s="66"/>
    </row>
    <row r="69" spans="1:9" ht="11.45" customHeight="1" x14ac:dyDescent="0.25">
      <c r="A69" s="67"/>
      <c r="B69" s="66"/>
      <c r="C69" s="66"/>
      <c r="D69" s="66"/>
      <c r="E69" s="66"/>
      <c r="F69" s="66"/>
      <c r="G69" s="66"/>
      <c r="H69" s="66"/>
      <c r="I69" s="66"/>
    </row>
    <row r="70" spans="1:9" ht="11.45" customHeight="1" x14ac:dyDescent="0.25">
      <c r="A70" s="67"/>
      <c r="B70" s="66"/>
      <c r="C70" s="66"/>
      <c r="D70" s="66"/>
      <c r="E70" s="66"/>
      <c r="F70" s="66"/>
      <c r="G70" s="66"/>
      <c r="H70" s="66"/>
      <c r="I70" s="66"/>
    </row>
    <row r="71" spans="1:9" ht="11.45" customHeight="1" x14ac:dyDescent="0.25">
      <c r="A71" s="67"/>
      <c r="B71" s="66"/>
      <c r="C71" s="66"/>
      <c r="D71" s="66"/>
      <c r="E71" s="66"/>
      <c r="F71" s="66"/>
      <c r="G71" s="66"/>
      <c r="H71" s="66"/>
      <c r="I71" s="66"/>
    </row>
    <row r="72" spans="1:9" ht="11.45" customHeight="1" x14ac:dyDescent="0.25">
      <c r="A72" s="67"/>
      <c r="B72" s="66"/>
      <c r="C72" s="66"/>
      <c r="D72" s="66"/>
      <c r="E72" s="66"/>
      <c r="F72" s="66"/>
      <c r="G72" s="66"/>
      <c r="H72" s="66"/>
      <c r="I72" s="66"/>
    </row>
    <row r="73" spans="1:9" ht="11.45" customHeight="1" x14ac:dyDescent="0.25">
      <c r="A73" s="67"/>
      <c r="B73" s="66"/>
      <c r="C73" s="66"/>
      <c r="D73" s="66"/>
      <c r="E73" s="66"/>
      <c r="F73" s="66"/>
      <c r="G73" s="66"/>
      <c r="H73" s="66"/>
      <c r="I73" s="66"/>
    </row>
    <row r="74" spans="1:9" ht="11.45" customHeight="1" x14ac:dyDescent="0.25">
      <c r="A74" s="67"/>
      <c r="B74" s="66"/>
      <c r="C74" s="66"/>
      <c r="D74" s="66"/>
      <c r="E74" s="66"/>
      <c r="F74" s="66"/>
      <c r="G74" s="66"/>
      <c r="H74" s="66"/>
      <c r="I74" s="66"/>
    </row>
    <row r="75" spans="1:9" ht="11.45" customHeight="1" x14ac:dyDescent="0.25">
      <c r="A75" s="67"/>
      <c r="B75" s="66"/>
      <c r="C75" s="66"/>
      <c r="D75" s="66"/>
      <c r="E75" s="66"/>
      <c r="F75" s="66"/>
      <c r="G75" s="66"/>
      <c r="H75" s="66"/>
      <c r="I75" s="66"/>
    </row>
    <row r="76" spans="1:9" ht="11.45" customHeight="1" x14ac:dyDescent="0.25">
      <c r="A76" s="67"/>
      <c r="B76" s="66"/>
      <c r="C76" s="66"/>
      <c r="D76" s="66"/>
      <c r="E76" s="66"/>
      <c r="F76" s="66"/>
      <c r="G76" s="66"/>
      <c r="H76" s="66"/>
      <c r="I76" s="66"/>
    </row>
    <row r="77" spans="1:9" ht="11.45" customHeight="1" x14ac:dyDescent="0.25">
      <c r="A77" s="67"/>
      <c r="B77" s="66"/>
      <c r="C77" s="66"/>
      <c r="D77" s="66"/>
      <c r="E77" s="66"/>
      <c r="F77" s="66"/>
      <c r="G77" s="66"/>
      <c r="H77" s="66"/>
      <c r="I77" s="66"/>
    </row>
    <row r="78" spans="1:9" ht="11.45" customHeight="1" x14ac:dyDescent="0.25">
      <c r="A78" s="67"/>
      <c r="B78" s="66"/>
      <c r="C78" s="66"/>
      <c r="D78" s="66"/>
      <c r="E78" s="66"/>
      <c r="F78" s="66"/>
      <c r="G78" s="66"/>
      <c r="H78" s="66"/>
      <c r="I78" s="66"/>
    </row>
    <row r="79" spans="1:9" ht="11.45" customHeight="1" x14ac:dyDescent="0.25">
      <c r="A79" s="67"/>
      <c r="B79" s="66"/>
      <c r="C79" s="66"/>
      <c r="D79" s="66"/>
      <c r="E79" s="66"/>
      <c r="F79" s="66"/>
      <c r="G79" s="66"/>
      <c r="H79" s="66"/>
      <c r="I79" s="66"/>
    </row>
    <row r="80" spans="1:9" ht="11.45" customHeight="1" x14ac:dyDescent="0.25">
      <c r="A80" s="67"/>
      <c r="B80" s="66"/>
      <c r="C80" s="66"/>
      <c r="D80" s="66"/>
      <c r="E80" s="66"/>
      <c r="F80" s="66"/>
      <c r="G80" s="66"/>
      <c r="H80" s="66"/>
      <c r="I80" s="66"/>
    </row>
    <row r="81" spans="1:9" ht="11.45" customHeight="1" x14ac:dyDescent="0.25">
      <c r="A81" s="67"/>
      <c r="B81" s="66"/>
      <c r="C81" s="66"/>
      <c r="D81" s="66"/>
      <c r="E81" s="66"/>
      <c r="F81" s="66"/>
      <c r="G81" s="66"/>
      <c r="H81" s="66"/>
      <c r="I81" s="66"/>
    </row>
    <row r="82" spans="1:9" ht="11.45" customHeight="1" x14ac:dyDescent="0.25">
      <c r="A82" s="67"/>
      <c r="B82" s="66"/>
      <c r="C82" s="66"/>
      <c r="D82" s="66"/>
      <c r="E82" s="66"/>
      <c r="F82" s="66"/>
      <c r="G82" s="66"/>
      <c r="H82" s="66"/>
      <c r="I82" s="66"/>
    </row>
    <row r="83" spans="1:9" ht="11.45" customHeight="1" x14ac:dyDescent="0.25">
      <c r="A83" s="67"/>
      <c r="B83" s="66"/>
      <c r="C83" s="66"/>
      <c r="D83" s="66"/>
      <c r="E83" s="66"/>
      <c r="F83" s="66"/>
      <c r="G83" s="66"/>
      <c r="H83" s="66"/>
      <c r="I83" s="66"/>
    </row>
    <row r="84" spans="1:9" ht="11.45" customHeight="1" x14ac:dyDescent="0.25">
      <c r="A84" s="67"/>
      <c r="B84" s="66"/>
      <c r="C84" s="66"/>
      <c r="D84" s="66"/>
      <c r="E84" s="66"/>
      <c r="F84" s="66"/>
      <c r="G84" s="66"/>
      <c r="H84" s="66"/>
      <c r="I84" s="66"/>
    </row>
    <row r="85" spans="1:9" ht="11.45" customHeight="1" x14ac:dyDescent="0.25">
      <c r="A85" s="67"/>
      <c r="B85" s="66"/>
      <c r="C85" s="66"/>
      <c r="D85" s="66"/>
      <c r="E85" s="66"/>
      <c r="F85" s="66"/>
      <c r="G85" s="66"/>
      <c r="H85" s="66"/>
      <c r="I85" s="66"/>
    </row>
    <row r="86" spans="1:9" ht="11.45" customHeight="1" x14ac:dyDescent="0.25">
      <c r="A86" s="67"/>
      <c r="B86" s="66"/>
      <c r="C86" s="66"/>
      <c r="D86" s="66"/>
      <c r="E86" s="66"/>
      <c r="F86" s="66"/>
      <c r="G86" s="66"/>
      <c r="H86" s="66"/>
      <c r="I86" s="66"/>
    </row>
    <row r="87" spans="1:9" ht="11.45" customHeight="1" x14ac:dyDescent="0.25">
      <c r="A87" s="67"/>
      <c r="B87" s="66"/>
      <c r="C87" s="66"/>
      <c r="D87" s="66"/>
      <c r="E87" s="66"/>
      <c r="F87" s="66"/>
      <c r="G87" s="66"/>
      <c r="H87" s="66"/>
      <c r="I87" s="66"/>
    </row>
    <row r="88" spans="1:9" ht="11.45" customHeight="1" x14ac:dyDescent="0.25">
      <c r="A88" s="67"/>
      <c r="B88" s="66"/>
      <c r="C88" s="66"/>
      <c r="D88" s="66"/>
      <c r="E88" s="66"/>
      <c r="F88" s="66"/>
      <c r="G88" s="66"/>
      <c r="H88" s="66"/>
      <c r="I88" s="66"/>
    </row>
    <row r="89" spans="1:9" ht="11.45" customHeight="1" x14ac:dyDescent="0.25">
      <c r="A89" s="67"/>
      <c r="B89" s="66"/>
      <c r="C89" s="66"/>
      <c r="D89" s="66"/>
      <c r="E89" s="66"/>
      <c r="F89" s="66"/>
      <c r="G89" s="66"/>
      <c r="H89" s="66"/>
      <c r="I89" s="66"/>
    </row>
    <row r="90" spans="1:9" ht="11.45" customHeight="1" x14ac:dyDescent="0.25">
      <c r="A90" s="67"/>
      <c r="B90" s="66"/>
      <c r="C90" s="66"/>
      <c r="D90" s="66"/>
      <c r="E90" s="66"/>
      <c r="F90" s="66"/>
      <c r="G90" s="66"/>
      <c r="H90" s="66"/>
      <c r="I90" s="66"/>
    </row>
    <row r="91" spans="1:9" ht="11.45" customHeight="1" x14ac:dyDescent="0.25">
      <c r="A91" s="67"/>
      <c r="B91" s="66"/>
      <c r="C91" s="66"/>
      <c r="D91" s="66"/>
      <c r="E91" s="66"/>
      <c r="F91" s="66"/>
      <c r="G91" s="66"/>
      <c r="H91" s="66"/>
      <c r="I91" s="66"/>
    </row>
    <row r="92" spans="1:9" ht="11.45" customHeight="1" x14ac:dyDescent="0.25">
      <c r="A92" s="67"/>
      <c r="B92" s="66"/>
      <c r="C92" s="66"/>
      <c r="D92" s="66"/>
      <c r="E92" s="66"/>
      <c r="F92" s="66"/>
      <c r="G92" s="66"/>
      <c r="H92" s="66"/>
      <c r="I92" s="66"/>
    </row>
    <row r="93" spans="1:9" ht="11.45" customHeight="1" x14ac:dyDescent="0.25">
      <c r="A93" s="67"/>
      <c r="B93" s="66"/>
      <c r="C93" s="66"/>
      <c r="D93" s="66"/>
      <c r="E93" s="66"/>
      <c r="F93" s="66"/>
      <c r="G93" s="66"/>
      <c r="H93" s="66"/>
      <c r="I93" s="66"/>
    </row>
    <row r="94" spans="1:9" ht="11.45" customHeight="1" x14ac:dyDescent="0.25">
      <c r="A94" s="67"/>
      <c r="B94" s="66"/>
      <c r="C94" s="66"/>
      <c r="D94" s="66"/>
      <c r="E94" s="66"/>
      <c r="F94" s="66"/>
      <c r="G94" s="66"/>
      <c r="H94" s="66"/>
      <c r="I94" s="66"/>
    </row>
    <row r="95" spans="1:9" ht="11.45" customHeight="1" x14ac:dyDescent="0.25">
      <c r="A95" s="67"/>
      <c r="B95" s="66"/>
      <c r="C95" s="66"/>
      <c r="D95" s="66"/>
      <c r="E95" s="66"/>
      <c r="F95" s="66"/>
      <c r="G95" s="66"/>
      <c r="H95" s="66"/>
      <c r="I95" s="66"/>
    </row>
    <row r="96" spans="1:9" ht="11.45" customHeight="1" x14ac:dyDescent="0.25">
      <c r="A96" s="67"/>
      <c r="B96" s="66"/>
      <c r="C96" s="66"/>
      <c r="D96" s="66"/>
      <c r="E96" s="66"/>
      <c r="F96" s="66"/>
      <c r="G96" s="66"/>
      <c r="H96" s="66"/>
      <c r="I96" s="66"/>
    </row>
    <row r="97" spans="1:9" ht="11.45" customHeight="1" x14ac:dyDescent="0.25">
      <c r="A97" s="67"/>
      <c r="B97" s="66"/>
      <c r="C97" s="66"/>
      <c r="D97" s="66"/>
      <c r="E97" s="66"/>
      <c r="F97" s="66"/>
      <c r="G97" s="66"/>
      <c r="H97" s="66"/>
      <c r="I97" s="66"/>
    </row>
    <row r="98" spans="1:9" ht="11.45" customHeight="1" x14ac:dyDescent="0.25">
      <c r="A98" s="67"/>
      <c r="B98" s="66"/>
      <c r="C98" s="66"/>
      <c r="D98" s="66"/>
      <c r="E98" s="66"/>
      <c r="F98" s="66"/>
      <c r="G98" s="66"/>
      <c r="H98" s="66"/>
      <c r="I98" s="66"/>
    </row>
    <row r="99" spans="1:9" ht="11.45" customHeight="1" x14ac:dyDescent="0.25">
      <c r="A99" s="67"/>
      <c r="B99" s="66"/>
      <c r="C99" s="66"/>
      <c r="D99" s="66"/>
      <c r="E99" s="66"/>
      <c r="F99" s="66"/>
      <c r="G99" s="66"/>
      <c r="H99" s="66"/>
      <c r="I99" s="66"/>
    </row>
    <row r="100" spans="1:9" ht="11.45" customHeight="1" x14ac:dyDescent="0.25">
      <c r="A100" s="67"/>
      <c r="B100" s="66"/>
      <c r="C100" s="66"/>
      <c r="D100" s="66"/>
      <c r="E100" s="66"/>
      <c r="F100" s="66"/>
      <c r="G100" s="66"/>
      <c r="H100" s="66"/>
      <c r="I100" s="66"/>
    </row>
    <row r="101" spans="1:9" ht="11.45" customHeight="1" x14ac:dyDescent="0.25">
      <c r="A101" s="67"/>
      <c r="B101" s="66"/>
      <c r="C101" s="66"/>
      <c r="D101" s="66"/>
      <c r="E101" s="66"/>
      <c r="F101" s="66"/>
      <c r="G101" s="66"/>
      <c r="H101" s="66"/>
      <c r="I101" s="66"/>
    </row>
    <row r="102" spans="1:9" ht="11.45" customHeight="1" x14ac:dyDescent="0.25">
      <c r="A102" s="67"/>
      <c r="B102" s="66"/>
      <c r="C102" s="66"/>
      <c r="D102" s="66"/>
      <c r="E102" s="66"/>
      <c r="F102" s="66"/>
      <c r="G102" s="66"/>
      <c r="H102" s="66"/>
      <c r="I102" s="66"/>
    </row>
    <row r="103" spans="1:9" ht="11.45" customHeight="1" x14ac:dyDescent="0.25">
      <c r="A103" s="67"/>
      <c r="B103" s="66"/>
      <c r="C103" s="66"/>
      <c r="D103" s="66"/>
      <c r="E103" s="66"/>
      <c r="F103" s="66"/>
      <c r="G103" s="66"/>
      <c r="H103" s="66"/>
      <c r="I103" s="66"/>
    </row>
    <row r="104" spans="1:9" ht="11.45" customHeight="1" x14ac:dyDescent="0.25">
      <c r="A104" s="67"/>
      <c r="B104" s="66"/>
      <c r="C104" s="66"/>
      <c r="D104" s="66"/>
      <c r="E104" s="66"/>
      <c r="F104" s="66"/>
      <c r="G104" s="66"/>
      <c r="H104" s="66"/>
      <c r="I104" s="66"/>
    </row>
    <row r="105" spans="1:9" ht="11.45" customHeight="1" x14ac:dyDescent="0.25">
      <c r="A105" s="67"/>
      <c r="B105" s="66"/>
      <c r="C105" s="66"/>
      <c r="D105" s="66"/>
      <c r="E105" s="66"/>
      <c r="F105" s="66"/>
      <c r="G105" s="66"/>
      <c r="H105" s="66"/>
      <c r="I105" s="66"/>
    </row>
    <row r="106" spans="1:9" ht="11.45" customHeight="1" x14ac:dyDescent="0.25">
      <c r="A106" s="67"/>
      <c r="B106" s="66"/>
      <c r="C106" s="66"/>
      <c r="D106" s="66"/>
      <c r="E106" s="66"/>
      <c r="F106" s="66"/>
      <c r="G106" s="66"/>
      <c r="H106" s="66"/>
      <c r="I106" s="66"/>
    </row>
    <row r="107" spans="1:9" ht="11.45" customHeight="1" x14ac:dyDescent="0.25">
      <c r="A107" s="67"/>
      <c r="B107" s="66"/>
      <c r="C107" s="66"/>
      <c r="D107" s="66"/>
      <c r="E107" s="66"/>
      <c r="F107" s="66"/>
      <c r="G107" s="66"/>
      <c r="H107" s="66"/>
      <c r="I107" s="66"/>
    </row>
    <row r="108" spans="1:9" ht="11.45" customHeight="1" x14ac:dyDescent="0.25">
      <c r="A108" s="67"/>
      <c r="B108" s="66"/>
      <c r="C108" s="66"/>
      <c r="D108" s="66"/>
      <c r="E108" s="66"/>
      <c r="F108" s="66"/>
      <c r="G108" s="66"/>
      <c r="H108" s="66"/>
      <c r="I108" s="66"/>
    </row>
    <row r="109" spans="1:9" ht="11.45" customHeight="1" x14ac:dyDescent="0.25">
      <c r="A109" s="67"/>
      <c r="B109" s="66"/>
      <c r="C109" s="66"/>
      <c r="D109" s="66"/>
      <c r="E109" s="66"/>
      <c r="F109" s="66"/>
      <c r="G109" s="66"/>
      <c r="H109" s="66"/>
      <c r="I109" s="66"/>
    </row>
    <row r="110" spans="1:9" ht="11.45" customHeight="1" x14ac:dyDescent="0.25">
      <c r="A110" s="67"/>
      <c r="B110" s="66"/>
      <c r="C110" s="66"/>
      <c r="D110" s="66"/>
      <c r="E110" s="66"/>
      <c r="F110" s="66"/>
      <c r="G110" s="66"/>
      <c r="H110" s="66"/>
      <c r="I110" s="66"/>
    </row>
    <row r="111" spans="1:9" ht="11.45" customHeight="1" x14ac:dyDescent="0.25">
      <c r="A111" s="67"/>
      <c r="B111" s="66"/>
      <c r="C111" s="66"/>
      <c r="D111" s="66"/>
      <c r="E111" s="66"/>
      <c r="F111" s="66"/>
      <c r="G111" s="66"/>
      <c r="H111" s="66"/>
      <c r="I111" s="66"/>
    </row>
    <row r="112" spans="1:9" ht="11.45" customHeight="1" x14ac:dyDescent="0.25">
      <c r="A112" s="67"/>
      <c r="B112" s="66"/>
      <c r="C112" s="66"/>
      <c r="D112" s="66"/>
      <c r="E112" s="66"/>
      <c r="F112" s="66"/>
      <c r="G112" s="66"/>
      <c r="H112" s="66"/>
      <c r="I112" s="66"/>
    </row>
    <row r="113" spans="1:9" ht="11.45" customHeight="1" x14ac:dyDescent="0.25">
      <c r="A113" s="67"/>
      <c r="B113" s="66"/>
      <c r="C113" s="66"/>
      <c r="D113" s="66"/>
      <c r="E113" s="66"/>
      <c r="F113" s="66"/>
      <c r="G113" s="66"/>
      <c r="H113" s="66"/>
      <c r="I113" s="66"/>
    </row>
    <row r="114" spans="1:9" ht="11.45" customHeight="1" x14ac:dyDescent="0.25">
      <c r="A114" s="67"/>
      <c r="B114" s="66"/>
      <c r="C114" s="66"/>
      <c r="D114" s="66"/>
      <c r="E114" s="66"/>
      <c r="F114" s="66"/>
      <c r="G114" s="66"/>
      <c r="H114" s="66"/>
      <c r="I114" s="66"/>
    </row>
    <row r="115" spans="1:9" ht="11.45" customHeight="1" x14ac:dyDescent="0.25">
      <c r="A115" s="67"/>
      <c r="B115" s="66"/>
      <c r="C115" s="66"/>
      <c r="D115" s="66"/>
      <c r="E115" s="66"/>
      <c r="F115" s="66"/>
      <c r="G115" s="66"/>
      <c r="H115" s="66"/>
      <c r="I115" s="66"/>
    </row>
    <row r="116" spans="1:9" ht="11.45" customHeight="1" x14ac:dyDescent="0.25">
      <c r="A116" s="67"/>
      <c r="B116" s="66"/>
      <c r="C116" s="66"/>
      <c r="D116" s="66"/>
      <c r="E116" s="66"/>
      <c r="F116" s="66"/>
      <c r="G116" s="66"/>
      <c r="H116" s="66"/>
      <c r="I116" s="66"/>
    </row>
    <row r="117" spans="1:9" ht="11.45" customHeight="1" x14ac:dyDescent="0.25">
      <c r="A117" s="67"/>
      <c r="B117" s="66"/>
      <c r="C117" s="66"/>
      <c r="D117" s="66"/>
      <c r="E117" s="66"/>
      <c r="F117" s="66"/>
      <c r="G117" s="66"/>
      <c r="H117" s="66"/>
      <c r="I117" s="66"/>
    </row>
    <row r="118" spans="1:9" ht="11.45" customHeight="1" x14ac:dyDescent="0.25">
      <c r="A118" s="67"/>
      <c r="B118" s="66"/>
      <c r="C118" s="66"/>
      <c r="D118" s="66"/>
      <c r="E118" s="66"/>
      <c r="F118" s="66"/>
      <c r="G118" s="66"/>
      <c r="H118" s="66"/>
      <c r="I118" s="66"/>
    </row>
    <row r="119" spans="1:9" ht="11.45" customHeight="1" x14ac:dyDescent="0.25">
      <c r="A119" s="67"/>
      <c r="B119" s="66"/>
      <c r="C119" s="66"/>
      <c r="D119" s="66"/>
      <c r="E119" s="66"/>
      <c r="F119" s="66"/>
      <c r="G119" s="66"/>
      <c r="H119" s="66"/>
      <c r="I119" s="66"/>
    </row>
    <row r="120" spans="1:9" ht="11.45" customHeight="1" x14ac:dyDescent="0.25">
      <c r="A120" s="67"/>
      <c r="B120" s="66"/>
      <c r="C120" s="66"/>
      <c r="D120" s="66"/>
      <c r="E120" s="66"/>
      <c r="F120" s="66"/>
      <c r="G120" s="66"/>
      <c r="H120" s="66"/>
      <c r="I120" s="66"/>
    </row>
    <row r="121" spans="1:9" ht="11.45" customHeight="1" x14ac:dyDescent="0.25">
      <c r="A121" s="67"/>
      <c r="B121" s="66"/>
      <c r="C121" s="66"/>
      <c r="D121" s="66"/>
      <c r="E121" s="66"/>
      <c r="F121" s="66"/>
      <c r="G121" s="66"/>
      <c r="H121" s="66"/>
      <c r="I121" s="66"/>
    </row>
    <row r="122" spans="1:9" ht="11.45" customHeight="1" x14ac:dyDescent="0.25">
      <c r="A122" s="67"/>
      <c r="B122" s="66"/>
      <c r="C122" s="66"/>
      <c r="D122" s="66"/>
      <c r="E122" s="66"/>
      <c r="F122" s="66"/>
      <c r="G122" s="66"/>
      <c r="H122" s="66"/>
      <c r="I122" s="66"/>
    </row>
    <row r="123" spans="1:9" ht="11.45" customHeight="1" x14ac:dyDescent="0.25">
      <c r="A123" s="67"/>
      <c r="B123" s="66"/>
      <c r="C123" s="66"/>
      <c r="D123" s="66"/>
      <c r="E123" s="66"/>
      <c r="F123" s="66"/>
      <c r="G123" s="66"/>
      <c r="H123" s="66"/>
      <c r="I123" s="66"/>
    </row>
    <row r="124" spans="1:9" ht="11.45" customHeight="1" x14ac:dyDescent="0.25">
      <c r="A124" s="67"/>
      <c r="B124" s="66"/>
      <c r="C124" s="66"/>
      <c r="D124" s="66"/>
      <c r="E124" s="66"/>
      <c r="F124" s="66"/>
      <c r="G124" s="66"/>
      <c r="H124" s="66"/>
      <c r="I124" s="66"/>
    </row>
    <row r="125" spans="1:9" ht="11.45" customHeight="1" x14ac:dyDescent="0.25">
      <c r="A125" s="67"/>
      <c r="B125" s="66"/>
      <c r="C125" s="66"/>
      <c r="D125" s="66"/>
      <c r="E125" s="66"/>
      <c r="F125" s="66"/>
      <c r="G125" s="66"/>
      <c r="H125" s="66"/>
      <c r="I125" s="66"/>
    </row>
    <row r="126" spans="1:9" ht="11.45" customHeight="1" x14ac:dyDescent="0.25">
      <c r="A126" s="67"/>
      <c r="B126" s="66"/>
      <c r="C126" s="66"/>
      <c r="D126" s="66"/>
      <c r="E126" s="66"/>
      <c r="F126" s="66"/>
      <c r="G126" s="66"/>
      <c r="H126" s="66"/>
      <c r="I126" s="66"/>
    </row>
    <row r="127" spans="1:9" ht="11.45" customHeight="1" x14ac:dyDescent="0.25">
      <c r="A127" s="67"/>
      <c r="B127" s="66"/>
      <c r="C127" s="66"/>
      <c r="D127" s="66"/>
      <c r="E127" s="66"/>
      <c r="F127" s="66"/>
      <c r="G127" s="66"/>
      <c r="H127" s="66"/>
      <c r="I127" s="66"/>
    </row>
    <row r="128" spans="1:9" ht="11.45" customHeight="1" x14ac:dyDescent="0.25">
      <c r="A128" s="67"/>
      <c r="B128" s="66"/>
      <c r="C128" s="66"/>
      <c r="D128" s="66"/>
      <c r="E128" s="66"/>
      <c r="F128" s="66"/>
      <c r="G128" s="66"/>
      <c r="H128" s="66"/>
      <c r="I128" s="66"/>
    </row>
    <row r="129" spans="1:9" ht="11.45" customHeight="1" x14ac:dyDescent="0.25">
      <c r="A129" s="67"/>
      <c r="B129" s="66"/>
      <c r="C129" s="66"/>
      <c r="D129" s="66"/>
      <c r="E129" s="66"/>
      <c r="F129" s="66"/>
      <c r="G129" s="66"/>
      <c r="H129" s="66"/>
      <c r="I129" s="66"/>
    </row>
    <row r="130" spans="1:9" ht="11.45" customHeight="1" x14ac:dyDescent="0.25">
      <c r="A130" s="67"/>
      <c r="B130" s="66"/>
      <c r="C130" s="66"/>
      <c r="D130" s="66"/>
      <c r="E130" s="66"/>
      <c r="F130" s="66"/>
      <c r="G130" s="66"/>
      <c r="H130" s="66"/>
      <c r="I130" s="66"/>
    </row>
    <row r="131" spans="1:9" ht="11.45" customHeight="1" x14ac:dyDescent="0.25">
      <c r="A131" s="67"/>
      <c r="B131" s="66"/>
      <c r="C131" s="66"/>
      <c r="D131" s="66"/>
      <c r="E131" s="66"/>
      <c r="F131" s="66"/>
      <c r="G131" s="66"/>
      <c r="H131" s="66"/>
      <c r="I131" s="66"/>
    </row>
    <row r="132" spans="1:9" ht="11.45" customHeight="1" x14ac:dyDescent="0.25">
      <c r="A132" s="67"/>
      <c r="B132" s="66"/>
      <c r="C132" s="66"/>
      <c r="D132" s="66"/>
      <c r="E132" s="66"/>
      <c r="F132" s="66"/>
      <c r="G132" s="66"/>
      <c r="H132" s="66"/>
      <c r="I132" s="66"/>
    </row>
    <row r="133" spans="1:9" ht="11.45" customHeight="1" x14ac:dyDescent="0.25">
      <c r="A133" s="67"/>
      <c r="B133" s="66"/>
      <c r="C133" s="66"/>
      <c r="D133" s="66"/>
      <c r="E133" s="66"/>
      <c r="F133" s="66"/>
      <c r="G133" s="66"/>
      <c r="H133" s="66"/>
      <c r="I133" s="66"/>
    </row>
    <row r="134" spans="1:9" ht="11.45" customHeight="1" x14ac:dyDescent="0.25">
      <c r="A134" s="67"/>
      <c r="B134" s="66"/>
      <c r="C134" s="66"/>
      <c r="D134" s="66"/>
      <c r="E134" s="66"/>
      <c r="F134" s="66"/>
      <c r="G134" s="66"/>
      <c r="H134" s="66"/>
      <c r="I134" s="66"/>
    </row>
    <row r="135" spans="1:9" ht="11.45" customHeight="1" x14ac:dyDescent="0.25">
      <c r="A135" s="67"/>
      <c r="B135" s="66"/>
      <c r="C135" s="66"/>
      <c r="D135" s="66"/>
      <c r="E135" s="66"/>
      <c r="F135" s="66"/>
      <c r="G135" s="66"/>
      <c r="H135" s="66"/>
      <c r="I135" s="66"/>
    </row>
    <row r="136" spans="1:9" ht="11.45" customHeight="1" x14ac:dyDescent="0.25">
      <c r="A136" s="67"/>
      <c r="B136" s="66"/>
      <c r="C136" s="66"/>
      <c r="D136" s="66"/>
      <c r="E136" s="66"/>
      <c r="F136" s="66"/>
      <c r="G136" s="66"/>
      <c r="H136" s="66"/>
      <c r="I136" s="66"/>
    </row>
    <row r="137" spans="1:9" ht="11.45" customHeight="1" x14ac:dyDescent="0.25">
      <c r="A137" s="67"/>
      <c r="B137" s="66"/>
      <c r="C137" s="66"/>
      <c r="D137" s="66"/>
      <c r="E137" s="66"/>
      <c r="F137" s="66"/>
      <c r="G137" s="66"/>
      <c r="H137" s="66"/>
      <c r="I137" s="66"/>
    </row>
    <row r="138" spans="1:9" ht="11.45" customHeight="1" x14ac:dyDescent="0.25">
      <c r="A138" s="67"/>
      <c r="B138" s="66"/>
      <c r="C138" s="66"/>
      <c r="D138" s="66"/>
      <c r="E138" s="66"/>
      <c r="F138" s="66"/>
      <c r="G138" s="66"/>
      <c r="H138" s="66"/>
      <c r="I138" s="66"/>
    </row>
    <row r="139" spans="1:9" ht="11.45" customHeight="1" x14ac:dyDescent="0.25">
      <c r="A139" s="67"/>
      <c r="B139" s="66"/>
      <c r="C139" s="66"/>
      <c r="D139" s="66"/>
      <c r="E139" s="66"/>
      <c r="F139" s="66"/>
      <c r="G139" s="66"/>
      <c r="H139" s="66"/>
      <c r="I139" s="66"/>
    </row>
    <row r="140" spans="1:9" ht="11.45" customHeight="1" x14ac:dyDescent="0.25">
      <c r="A140" s="67"/>
      <c r="B140" s="66"/>
      <c r="C140" s="66"/>
      <c r="D140" s="66"/>
      <c r="E140" s="66"/>
      <c r="F140" s="66"/>
      <c r="G140" s="66"/>
      <c r="H140" s="66"/>
      <c r="I140" s="66"/>
    </row>
    <row r="141" spans="1:9" ht="11.45" customHeight="1" x14ac:dyDescent="0.25">
      <c r="A141" s="67"/>
      <c r="B141" s="66"/>
      <c r="C141" s="66"/>
      <c r="D141" s="66"/>
      <c r="E141" s="66"/>
      <c r="F141" s="66"/>
      <c r="G141" s="66"/>
      <c r="H141" s="66"/>
      <c r="I141" s="66"/>
    </row>
    <row r="142" spans="1:9" ht="11.45" customHeight="1" x14ac:dyDescent="0.25">
      <c r="A142" s="67"/>
      <c r="B142" s="66"/>
      <c r="C142" s="66"/>
      <c r="D142" s="66"/>
      <c r="E142" s="66"/>
      <c r="F142" s="66"/>
      <c r="G142" s="66"/>
      <c r="H142" s="66"/>
      <c r="I142" s="66"/>
    </row>
    <row r="143" spans="1:9" ht="11.45" customHeight="1" x14ac:dyDescent="0.25">
      <c r="A143" s="67"/>
      <c r="B143" s="66"/>
      <c r="C143" s="66"/>
      <c r="D143" s="66"/>
      <c r="E143" s="66"/>
      <c r="F143" s="66"/>
      <c r="G143" s="66"/>
      <c r="H143" s="66"/>
      <c r="I143" s="66"/>
    </row>
    <row r="144" spans="1:9" ht="11.45" customHeight="1" x14ac:dyDescent="0.25">
      <c r="A144" s="67"/>
      <c r="B144" s="66"/>
      <c r="C144" s="66"/>
      <c r="D144" s="66"/>
      <c r="E144" s="66"/>
      <c r="F144" s="66"/>
      <c r="G144" s="66"/>
      <c r="H144" s="66"/>
      <c r="I144" s="66"/>
    </row>
    <row r="145" spans="1:9" ht="11.45" customHeight="1" x14ac:dyDescent="0.25">
      <c r="A145" s="67"/>
      <c r="B145" s="66"/>
      <c r="C145" s="66"/>
      <c r="D145" s="66"/>
      <c r="E145" s="66"/>
      <c r="F145" s="66"/>
      <c r="G145" s="66"/>
      <c r="H145" s="66"/>
      <c r="I145" s="66"/>
    </row>
    <row r="146" spans="1:9" ht="11.45" customHeight="1" x14ac:dyDescent="0.25">
      <c r="A146" s="67"/>
      <c r="B146" s="66"/>
      <c r="C146" s="66"/>
      <c r="D146" s="66"/>
      <c r="E146" s="66"/>
      <c r="F146" s="66"/>
      <c r="G146" s="66"/>
      <c r="H146" s="66"/>
      <c r="I146" s="66"/>
    </row>
    <row r="147" spans="1:9" ht="11.45" customHeight="1" x14ac:dyDescent="0.25">
      <c r="A147" s="67"/>
      <c r="B147" s="66"/>
      <c r="C147" s="66"/>
      <c r="D147" s="66"/>
      <c r="E147" s="66"/>
      <c r="F147" s="66"/>
      <c r="G147" s="66"/>
      <c r="H147" s="66"/>
      <c r="I147" s="66"/>
    </row>
    <row r="148" spans="1:9" ht="11.45" customHeight="1" x14ac:dyDescent="0.25">
      <c r="A148" s="67"/>
      <c r="B148" s="66"/>
      <c r="C148" s="66"/>
      <c r="D148" s="66"/>
      <c r="E148" s="66"/>
      <c r="F148" s="66"/>
      <c r="G148" s="66"/>
      <c r="H148" s="66"/>
      <c r="I148" s="66"/>
    </row>
    <row r="149" spans="1:9" ht="11.45" customHeight="1" x14ac:dyDescent="0.25">
      <c r="A149" s="67"/>
      <c r="B149" s="66"/>
      <c r="C149" s="66"/>
      <c r="D149" s="66"/>
      <c r="E149" s="66"/>
      <c r="F149" s="66"/>
      <c r="G149" s="66"/>
      <c r="H149" s="66"/>
      <c r="I149" s="66"/>
    </row>
    <row r="150" spans="1:9" ht="11.45" customHeight="1" x14ac:dyDescent="0.25">
      <c r="A150" s="67"/>
      <c r="B150" s="66"/>
      <c r="C150" s="66"/>
      <c r="D150" s="66"/>
      <c r="E150" s="66"/>
      <c r="F150" s="66"/>
      <c r="G150" s="66"/>
      <c r="H150" s="66"/>
      <c r="I150" s="66"/>
    </row>
    <row r="151" spans="1:9" ht="11.45" customHeight="1" x14ac:dyDescent="0.25">
      <c r="A151" s="67"/>
      <c r="B151" s="66"/>
      <c r="C151" s="66"/>
      <c r="D151" s="66"/>
      <c r="E151" s="66"/>
      <c r="F151" s="66"/>
      <c r="G151" s="66"/>
      <c r="H151" s="66"/>
      <c r="I151" s="66"/>
    </row>
    <row r="152" spans="1:9" ht="11.45" customHeight="1" x14ac:dyDescent="0.25">
      <c r="A152" s="67"/>
      <c r="B152" s="66"/>
      <c r="C152" s="66"/>
      <c r="D152" s="66"/>
      <c r="E152" s="66"/>
      <c r="F152" s="66"/>
      <c r="G152" s="66"/>
      <c r="H152" s="66"/>
      <c r="I152" s="66"/>
    </row>
    <row r="153" spans="1:9" ht="11.45" customHeight="1" x14ac:dyDescent="0.25">
      <c r="A153" s="67"/>
      <c r="B153" s="66"/>
      <c r="C153" s="66"/>
      <c r="D153" s="66"/>
      <c r="E153" s="66"/>
      <c r="F153" s="66"/>
      <c r="G153" s="66"/>
      <c r="H153" s="66"/>
      <c r="I153" s="66"/>
    </row>
    <row r="154" spans="1:9" ht="11.45" customHeight="1" x14ac:dyDescent="0.25">
      <c r="A154" s="67"/>
      <c r="B154" s="66"/>
      <c r="C154" s="66"/>
      <c r="D154" s="66"/>
      <c r="E154" s="66"/>
      <c r="F154" s="66"/>
      <c r="G154" s="66"/>
      <c r="H154" s="66"/>
      <c r="I154" s="66"/>
    </row>
    <row r="155" spans="1:9" ht="11.45" customHeight="1" x14ac:dyDescent="0.25">
      <c r="A155" s="67"/>
      <c r="B155" s="66"/>
      <c r="C155" s="66"/>
      <c r="D155" s="66"/>
      <c r="E155" s="66"/>
      <c r="F155" s="66"/>
      <c r="G155" s="66"/>
      <c r="H155" s="66"/>
      <c r="I155" s="66"/>
    </row>
    <row r="156" spans="1:9" ht="11.45" customHeight="1" x14ac:dyDescent="0.25">
      <c r="A156" s="67"/>
      <c r="B156" s="66"/>
      <c r="C156" s="66"/>
      <c r="D156" s="66"/>
      <c r="E156" s="66"/>
      <c r="F156" s="66"/>
      <c r="G156" s="66"/>
      <c r="H156" s="66"/>
      <c r="I156" s="66"/>
    </row>
    <row r="157" spans="1:9" ht="11.45" customHeight="1" x14ac:dyDescent="0.25">
      <c r="A157" s="67"/>
      <c r="B157" s="66"/>
      <c r="C157" s="66"/>
      <c r="D157" s="66"/>
      <c r="E157" s="66"/>
      <c r="F157" s="66"/>
      <c r="G157" s="66"/>
      <c r="H157" s="66"/>
      <c r="I157" s="66"/>
    </row>
    <row r="158" spans="1:9" ht="11.45" customHeight="1" x14ac:dyDescent="0.25">
      <c r="A158" s="67"/>
      <c r="B158" s="66"/>
      <c r="C158" s="66"/>
      <c r="D158" s="66"/>
      <c r="E158" s="66"/>
      <c r="F158" s="66"/>
      <c r="G158" s="66"/>
      <c r="H158" s="66"/>
      <c r="I158" s="66"/>
    </row>
    <row r="159" spans="1:9" ht="11.45" customHeight="1" x14ac:dyDescent="0.25">
      <c r="A159" s="67"/>
      <c r="B159" s="66"/>
      <c r="C159" s="66"/>
      <c r="D159" s="66"/>
      <c r="E159" s="66"/>
      <c r="F159" s="66"/>
      <c r="G159" s="66"/>
      <c r="H159" s="66"/>
      <c r="I159" s="66"/>
    </row>
    <row r="160" spans="1:9" ht="11.45" customHeight="1" x14ac:dyDescent="0.25">
      <c r="A160" s="67"/>
      <c r="B160" s="66"/>
      <c r="C160" s="66"/>
      <c r="D160" s="66"/>
      <c r="E160" s="66"/>
      <c r="F160" s="66"/>
      <c r="G160" s="66"/>
      <c r="H160" s="66"/>
      <c r="I160" s="66"/>
    </row>
    <row r="161" spans="1:9" ht="11.45" customHeight="1" x14ac:dyDescent="0.25">
      <c r="A161" s="67"/>
      <c r="B161" s="66"/>
      <c r="C161" s="66"/>
      <c r="D161" s="66"/>
      <c r="E161" s="66"/>
      <c r="F161" s="66"/>
      <c r="G161" s="66"/>
      <c r="H161" s="66"/>
      <c r="I161" s="66"/>
    </row>
    <row r="162" spans="1:9" ht="11.45" customHeight="1" x14ac:dyDescent="0.25">
      <c r="A162" s="67"/>
      <c r="B162" s="66"/>
      <c r="C162" s="66"/>
      <c r="D162" s="66"/>
      <c r="E162" s="66"/>
      <c r="F162" s="66"/>
      <c r="G162" s="66"/>
      <c r="H162" s="66"/>
      <c r="I162" s="66"/>
    </row>
    <row r="163" spans="1:9" ht="11.45" customHeight="1" x14ac:dyDescent="0.25">
      <c r="A163" s="67"/>
      <c r="B163" s="66"/>
      <c r="C163" s="66"/>
      <c r="D163" s="66"/>
      <c r="E163" s="66"/>
      <c r="F163" s="66"/>
      <c r="G163" s="66"/>
      <c r="H163" s="66"/>
      <c r="I163" s="66"/>
    </row>
    <row r="164" spans="1:9" ht="11.45" customHeight="1" x14ac:dyDescent="0.25">
      <c r="A164" s="67"/>
      <c r="B164" s="66"/>
      <c r="C164" s="66"/>
      <c r="D164" s="66"/>
      <c r="E164" s="66"/>
      <c r="F164" s="66"/>
      <c r="G164" s="66"/>
      <c r="H164" s="66"/>
      <c r="I164" s="66"/>
    </row>
    <row r="165" spans="1:9" ht="11.45" customHeight="1" x14ac:dyDescent="0.25">
      <c r="A165" s="67"/>
      <c r="B165" s="66"/>
      <c r="C165" s="66"/>
      <c r="D165" s="66"/>
      <c r="E165" s="66"/>
      <c r="F165" s="66"/>
      <c r="G165" s="66"/>
      <c r="H165" s="66"/>
      <c r="I165" s="66"/>
    </row>
    <row r="166" spans="1:9" ht="11.45" customHeight="1" x14ac:dyDescent="0.25">
      <c r="A166" s="67"/>
      <c r="B166" s="66"/>
      <c r="C166" s="66"/>
      <c r="D166" s="66"/>
      <c r="E166" s="66"/>
      <c r="F166" s="66"/>
      <c r="G166" s="66"/>
      <c r="H166" s="66"/>
      <c r="I166" s="66"/>
    </row>
    <row r="167" spans="1:9" ht="11.45" customHeight="1" x14ac:dyDescent="0.25">
      <c r="A167" s="67"/>
      <c r="B167" s="66"/>
      <c r="C167" s="66"/>
      <c r="D167" s="66"/>
      <c r="E167" s="66"/>
      <c r="F167" s="66"/>
      <c r="G167" s="66"/>
      <c r="H167" s="66"/>
      <c r="I167" s="66"/>
    </row>
    <row r="168" spans="1:9" ht="11.45" customHeight="1" x14ac:dyDescent="0.25">
      <c r="A168" s="67"/>
      <c r="B168" s="66"/>
      <c r="C168" s="66"/>
      <c r="D168" s="66"/>
      <c r="E168" s="66"/>
      <c r="F168" s="66"/>
      <c r="G168" s="66"/>
      <c r="H168" s="66"/>
      <c r="I168" s="66"/>
    </row>
    <row r="169" spans="1:9" ht="11.45" customHeight="1" x14ac:dyDescent="0.25">
      <c r="A169" s="67"/>
      <c r="B169" s="66"/>
      <c r="C169" s="66"/>
      <c r="D169" s="66"/>
      <c r="E169" s="66"/>
      <c r="F169" s="66"/>
      <c r="G169" s="66"/>
      <c r="H169" s="66"/>
      <c r="I169" s="66"/>
    </row>
    <row r="170" spans="1:9" ht="11.45" customHeight="1" x14ac:dyDescent="0.25">
      <c r="A170" s="67"/>
      <c r="B170" s="66"/>
      <c r="C170" s="66"/>
      <c r="D170" s="66"/>
      <c r="E170" s="66"/>
      <c r="F170" s="66"/>
      <c r="G170" s="66"/>
      <c r="H170" s="66"/>
      <c r="I170" s="66"/>
    </row>
    <row r="171" spans="1:9" ht="11.45" customHeight="1" x14ac:dyDescent="0.25">
      <c r="A171" s="67"/>
      <c r="B171" s="66"/>
      <c r="C171" s="66"/>
      <c r="D171" s="66"/>
      <c r="E171" s="66"/>
      <c r="F171" s="66"/>
      <c r="G171" s="66"/>
      <c r="H171" s="66"/>
      <c r="I171" s="66"/>
    </row>
    <row r="172" spans="1:9" ht="11.45" customHeight="1" x14ac:dyDescent="0.25">
      <c r="A172" s="67"/>
      <c r="B172" s="66"/>
      <c r="C172" s="66"/>
      <c r="D172" s="66"/>
      <c r="E172" s="66"/>
      <c r="F172" s="66"/>
      <c r="G172" s="66"/>
      <c r="H172" s="66"/>
      <c r="I172" s="66"/>
    </row>
    <row r="173" spans="1:9" ht="11.45" customHeight="1" x14ac:dyDescent="0.25">
      <c r="A173" s="67"/>
      <c r="B173" s="66"/>
      <c r="C173" s="66"/>
      <c r="D173" s="66"/>
      <c r="E173" s="66"/>
      <c r="F173" s="66"/>
      <c r="G173" s="66"/>
      <c r="H173" s="66"/>
      <c r="I173" s="66"/>
    </row>
    <row r="174" spans="1:9" ht="11.45" customHeight="1" x14ac:dyDescent="0.25">
      <c r="A174" s="67"/>
      <c r="B174" s="66"/>
      <c r="C174" s="66"/>
      <c r="D174" s="66"/>
      <c r="E174" s="66"/>
      <c r="F174" s="66"/>
      <c r="G174" s="66"/>
      <c r="H174" s="66"/>
      <c r="I174" s="66"/>
    </row>
    <row r="175" spans="1:9" ht="11.45" customHeight="1" x14ac:dyDescent="0.25">
      <c r="A175" s="67"/>
      <c r="B175" s="66"/>
      <c r="C175" s="66"/>
      <c r="D175" s="66"/>
      <c r="E175" s="66"/>
      <c r="F175" s="66"/>
      <c r="G175" s="66"/>
      <c r="H175" s="66"/>
      <c r="I175" s="66"/>
    </row>
    <row r="176" spans="1:9" ht="11.45" customHeight="1" x14ac:dyDescent="0.25">
      <c r="A176" s="67"/>
      <c r="B176" s="66"/>
      <c r="C176" s="66"/>
      <c r="D176" s="66"/>
      <c r="E176" s="66"/>
      <c r="F176" s="66"/>
      <c r="G176" s="66"/>
      <c r="H176" s="66"/>
      <c r="I176" s="66"/>
    </row>
    <row r="177" spans="1:9" ht="11.45" customHeight="1" x14ac:dyDescent="0.25">
      <c r="A177" s="67"/>
      <c r="B177" s="66"/>
      <c r="C177" s="66"/>
      <c r="D177" s="66"/>
      <c r="E177" s="66"/>
      <c r="F177" s="66"/>
      <c r="G177" s="66"/>
      <c r="H177" s="66"/>
      <c r="I177" s="66"/>
    </row>
    <row r="178" spans="1:9" ht="11.45" customHeight="1" x14ac:dyDescent="0.25">
      <c r="A178" s="65"/>
      <c r="B178" s="66"/>
      <c r="C178" s="66"/>
      <c r="D178" s="66"/>
      <c r="E178" s="66"/>
      <c r="F178" s="66"/>
      <c r="G178" s="66"/>
      <c r="H178" s="66"/>
      <c r="I178" s="66"/>
    </row>
    <row r="179" spans="1:9" ht="11.45" customHeight="1" x14ac:dyDescent="0.25">
      <c r="A179" s="65"/>
      <c r="B179" s="66"/>
      <c r="C179" s="66"/>
      <c r="D179" s="66"/>
      <c r="E179" s="66"/>
      <c r="F179" s="66"/>
      <c r="G179" s="66"/>
      <c r="H179" s="66"/>
      <c r="I179" s="66"/>
    </row>
    <row r="180" spans="1:9" ht="11.45" customHeight="1" x14ac:dyDescent="0.25">
      <c r="A180" s="65"/>
      <c r="B180" s="66"/>
      <c r="C180" s="66"/>
      <c r="D180" s="66"/>
      <c r="E180" s="66"/>
      <c r="F180" s="66"/>
      <c r="G180" s="66"/>
      <c r="H180" s="66"/>
      <c r="I180" s="66"/>
    </row>
    <row r="181" spans="1:9" ht="11.45" customHeight="1" x14ac:dyDescent="0.25">
      <c r="A181" s="65"/>
      <c r="B181" s="66"/>
      <c r="C181" s="66"/>
      <c r="D181" s="66"/>
      <c r="E181" s="66"/>
      <c r="F181" s="66"/>
      <c r="G181" s="66"/>
      <c r="H181" s="66"/>
      <c r="I181" s="66"/>
    </row>
    <row r="182" spans="1:9" ht="11.45" customHeight="1" x14ac:dyDescent="0.25">
      <c r="A182" s="65"/>
      <c r="B182" s="66"/>
      <c r="C182" s="66"/>
      <c r="D182" s="66"/>
      <c r="E182" s="66"/>
      <c r="F182" s="66"/>
      <c r="G182" s="66"/>
      <c r="H182" s="66"/>
      <c r="I182" s="66"/>
    </row>
    <row r="183" spans="1:9" ht="11.45" customHeight="1" x14ac:dyDescent="0.25">
      <c r="A183" s="65"/>
      <c r="B183" s="66"/>
      <c r="C183" s="66"/>
      <c r="D183" s="66"/>
      <c r="E183" s="66"/>
      <c r="F183" s="66"/>
      <c r="G183" s="66"/>
      <c r="H183" s="66"/>
      <c r="I183" s="66"/>
    </row>
    <row r="184" spans="1:9" ht="11.45" customHeight="1" x14ac:dyDescent="0.25">
      <c r="A184" s="65"/>
      <c r="B184" s="66"/>
      <c r="C184" s="66"/>
      <c r="D184" s="66"/>
      <c r="E184" s="66"/>
      <c r="F184" s="66"/>
      <c r="G184" s="66"/>
      <c r="H184" s="66"/>
      <c r="I184" s="66"/>
    </row>
    <row r="185" spans="1:9" ht="11.45" customHeight="1" x14ac:dyDescent="0.25">
      <c r="A185" s="65"/>
      <c r="B185" s="66"/>
      <c r="C185" s="66"/>
      <c r="D185" s="66"/>
      <c r="E185" s="66"/>
      <c r="F185" s="66"/>
      <c r="G185" s="66"/>
      <c r="H185" s="66"/>
      <c r="I185" s="66"/>
    </row>
    <row r="186" spans="1:9" ht="11.45" customHeight="1" x14ac:dyDescent="0.25">
      <c r="A186" s="65"/>
      <c r="B186" s="66"/>
      <c r="C186" s="66"/>
      <c r="D186" s="66"/>
      <c r="E186" s="66"/>
      <c r="F186" s="66"/>
      <c r="G186" s="66"/>
      <c r="H186" s="66"/>
      <c r="I186" s="66"/>
    </row>
    <row r="187" spans="1:9" ht="11.45" customHeight="1" x14ac:dyDescent="0.25">
      <c r="A187" s="65"/>
      <c r="B187" s="66"/>
      <c r="C187" s="66"/>
      <c r="D187" s="66"/>
      <c r="E187" s="66"/>
      <c r="F187" s="66"/>
      <c r="G187" s="66"/>
      <c r="H187" s="66"/>
      <c r="I187" s="66"/>
    </row>
    <row r="188" spans="1:9" ht="11.45" customHeight="1" x14ac:dyDescent="0.25">
      <c r="A188" s="65"/>
      <c r="B188" s="66"/>
      <c r="C188" s="66"/>
      <c r="D188" s="66"/>
      <c r="E188" s="66"/>
      <c r="F188" s="66"/>
      <c r="G188" s="66"/>
      <c r="H188" s="66"/>
      <c r="I188" s="66"/>
    </row>
    <row r="189" spans="1:9" ht="11.45" customHeight="1" x14ac:dyDescent="0.25">
      <c r="A189" s="65"/>
      <c r="B189" s="66"/>
      <c r="C189" s="66"/>
      <c r="D189" s="66"/>
      <c r="E189" s="66"/>
      <c r="F189" s="66"/>
      <c r="G189" s="66"/>
      <c r="H189" s="66"/>
      <c r="I189" s="66"/>
    </row>
    <row r="190" spans="1:9" ht="11.45" customHeight="1" x14ac:dyDescent="0.25">
      <c r="A190" s="65"/>
      <c r="B190" s="66"/>
      <c r="C190" s="66"/>
      <c r="D190" s="66"/>
      <c r="E190" s="66"/>
      <c r="F190" s="66"/>
      <c r="G190" s="66"/>
      <c r="H190" s="66"/>
      <c r="I190" s="66"/>
    </row>
    <row r="191" spans="1:9" ht="11.45" customHeight="1" x14ac:dyDescent="0.25">
      <c r="A191" s="65"/>
      <c r="B191" s="66"/>
      <c r="C191" s="66"/>
      <c r="D191" s="66"/>
      <c r="E191" s="66"/>
      <c r="F191" s="66"/>
      <c r="G191" s="66"/>
      <c r="H191" s="66"/>
      <c r="I191" s="66"/>
    </row>
    <row r="192" spans="1:9" ht="11.45" customHeight="1" x14ac:dyDescent="0.25">
      <c r="A192" s="65"/>
      <c r="B192" s="66"/>
      <c r="C192" s="66"/>
      <c r="D192" s="66"/>
      <c r="E192" s="66"/>
      <c r="F192" s="66"/>
      <c r="G192" s="66"/>
      <c r="H192" s="66"/>
      <c r="I192" s="66"/>
    </row>
    <row r="193" spans="1:9" ht="11.45" customHeight="1" x14ac:dyDescent="0.25">
      <c r="A193" s="65"/>
      <c r="B193" s="66"/>
      <c r="C193" s="66"/>
      <c r="D193" s="66"/>
      <c r="E193" s="66"/>
      <c r="F193" s="66"/>
      <c r="G193" s="66"/>
      <c r="H193" s="66"/>
      <c r="I193" s="66"/>
    </row>
    <row r="194" spans="1:9" ht="11.45" customHeight="1" x14ac:dyDescent="0.25">
      <c r="A194" s="65"/>
      <c r="B194" s="66"/>
      <c r="C194" s="66"/>
      <c r="D194" s="66"/>
      <c r="E194" s="66"/>
      <c r="F194" s="66"/>
      <c r="G194" s="66"/>
      <c r="H194" s="66"/>
      <c r="I194" s="66"/>
    </row>
    <row r="195" spans="1:9" ht="11.45" customHeight="1" x14ac:dyDescent="0.25">
      <c r="A195" s="65"/>
      <c r="B195" s="66"/>
      <c r="C195" s="66"/>
      <c r="D195" s="66"/>
      <c r="E195" s="66"/>
      <c r="F195" s="66"/>
      <c r="G195" s="66"/>
      <c r="H195" s="66"/>
      <c r="I195" s="66"/>
    </row>
    <row r="196" spans="1:9" ht="11.45" customHeight="1" x14ac:dyDescent="0.25">
      <c r="A196" s="65"/>
      <c r="B196" s="66"/>
      <c r="C196" s="66"/>
      <c r="D196" s="66"/>
      <c r="E196" s="66"/>
      <c r="F196" s="66"/>
      <c r="G196" s="66"/>
      <c r="H196" s="66"/>
      <c r="I196" s="66"/>
    </row>
    <row r="197" spans="1:9" ht="11.45" customHeight="1" x14ac:dyDescent="0.25">
      <c r="A197" s="65"/>
      <c r="B197" s="66"/>
      <c r="C197" s="66"/>
      <c r="D197" s="66"/>
      <c r="E197" s="66"/>
      <c r="F197" s="66"/>
      <c r="G197" s="66"/>
      <c r="H197" s="66"/>
      <c r="I197" s="66"/>
    </row>
    <row r="198" spans="1:9" ht="11.45" customHeight="1" x14ac:dyDescent="0.25">
      <c r="A198" s="65"/>
      <c r="B198" s="66"/>
      <c r="C198" s="66"/>
      <c r="D198" s="66"/>
      <c r="E198" s="66"/>
      <c r="F198" s="66"/>
      <c r="G198" s="66"/>
      <c r="H198" s="66"/>
      <c r="I198" s="66"/>
    </row>
    <row r="199" spans="1:9" ht="11.45" customHeight="1" x14ac:dyDescent="0.25">
      <c r="A199" s="65"/>
      <c r="B199" s="66"/>
      <c r="C199" s="66"/>
      <c r="D199" s="66"/>
      <c r="E199" s="66"/>
      <c r="F199" s="66"/>
      <c r="G199" s="66"/>
      <c r="H199" s="66"/>
      <c r="I199" s="66"/>
    </row>
    <row r="200" spans="1:9" ht="11.45" customHeight="1" x14ac:dyDescent="0.25">
      <c r="A200" s="65"/>
      <c r="B200" s="66"/>
      <c r="C200" s="66"/>
      <c r="D200" s="66"/>
      <c r="E200" s="66"/>
      <c r="F200" s="66"/>
      <c r="G200" s="66"/>
      <c r="H200" s="66"/>
      <c r="I200" s="66"/>
    </row>
    <row r="201" spans="1:9" ht="11.45" customHeight="1" x14ac:dyDescent="0.25">
      <c r="A201" s="65"/>
      <c r="B201" s="66"/>
      <c r="C201" s="66"/>
      <c r="D201" s="66"/>
      <c r="E201" s="66"/>
      <c r="F201" s="66"/>
      <c r="G201" s="66"/>
      <c r="H201" s="66"/>
      <c r="I201" s="66"/>
    </row>
    <row r="202" spans="1:9" ht="11.45" customHeight="1" x14ac:dyDescent="0.25">
      <c r="A202" s="65"/>
      <c r="B202" s="66"/>
      <c r="C202" s="66"/>
      <c r="D202" s="66"/>
      <c r="E202" s="66"/>
      <c r="F202" s="66"/>
      <c r="G202" s="66"/>
      <c r="H202" s="66"/>
      <c r="I202" s="66"/>
    </row>
    <row r="203" spans="1:9" ht="11.45" customHeight="1" x14ac:dyDescent="0.25">
      <c r="A203" s="65"/>
      <c r="B203" s="66"/>
      <c r="C203" s="66"/>
      <c r="D203" s="66"/>
      <c r="E203" s="66"/>
      <c r="F203" s="66"/>
      <c r="G203" s="66"/>
      <c r="H203" s="66"/>
      <c r="I203" s="66"/>
    </row>
    <row r="204" spans="1:9" ht="11.45" customHeight="1" x14ac:dyDescent="0.25">
      <c r="A204" s="65"/>
      <c r="B204" s="66"/>
      <c r="C204" s="66"/>
      <c r="D204" s="66"/>
      <c r="E204" s="66"/>
      <c r="F204" s="66"/>
      <c r="G204" s="66"/>
      <c r="H204" s="66"/>
      <c r="I204" s="66"/>
    </row>
    <row r="205" spans="1:9" ht="11.45" customHeight="1" x14ac:dyDescent="0.25">
      <c r="A205" s="65"/>
      <c r="B205" s="66"/>
      <c r="C205" s="66"/>
      <c r="D205" s="66"/>
      <c r="E205" s="66"/>
      <c r="F205" s="66"/>
      <c r="G205" s="66"/>
      <c r="H205" s="66"/>
      <c r="I205" s="66"/>
    </row>
  </sheetData>
  <dataConsolidate/>
  <mergeCells count="15">
    <mergeCell ref="A11:B11"/>
    <mergeCell ref="A1:I1"/>
    <mergeCell ref="H7:H9"/>
    <mergeCell ref="I7:I9"/>
    <mergeCell ref="G7:G9"/>
    <mergeCell ref="A2:I2"/>
    <mergeCell ref="A3:I3"/>
    <mergeCell ref="A4:I4"/>
    <mergeCell ref="A5:I5"/>
    <mergeCell ref="A7:A9"/>
    <mergeCell ref="B7:B9"/>
    <mergeCell ref="C7:C9"/>
    <mergeCell ref="F7:F9"/>
    <mergeCell ref="D7:D9"/>
    <mergeCell ref="E7:E9"/>
  </mergeCells>
  <printOptions horizontalCentered="1"/>
  <pageMargins left="0.78740157480314965" right="0.78740157480314965" top="0.78740157480314965" bottom="0.78740157480314965" header="0.59055118110236227" footer="0.59055118110236227"/>
  <pageSetup scale="80" orientation="landscape" useFirstPageNumber="1" r:id="rId1"/>
  <headerFooter>
    <oddFooter>&amp;C&amp;P</oddFooter>
  </headerFooter>
  <ignoredErrors>
    <ignoredError sqref="C17:C23 F17:F24 G15:G16 H17:H23 I17:I23 E18:E23 H26:H27 I26:I27 G20:G21 G23:G29 G18:G19 E26:E31 C25:C29 F26:F2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abSelected="1" topLeftCell="G6" workbookViewId="0">
      <selection activeCell="Q24" sqref="Q24"/>
    </sheetView>
  </sheetViews>
  <sheetFormatPr baseColWidth="10" defaultRowHeight="11.45" customHeight="1" x14ac:dyDescent="0.2"/>
  <cols>
    <col min="1" max="1" width="18.42578125" style="35" bestFit="1" customWidth="1"/>
    <col min="2" max="2" width="35.7109375" style="36" customWidth="1"/>
    <col min="3" max="3" width="14.28515625" style="37" customWidth="1"/>
    <col min="4" max="4" width="15.7109375" style="37" hidden="1" customWidth="1"/>
    <col min="5" max="9" width="15.7109375" style="37" customWidth="1"/>
    <col min="10" max="11" width="0" style="23" hidden="1" customWidth="1"/>
    <col min="12" max="238" width="11.42578125" style="23"/>
    <col min="239" max="239" width="17.28515625" style="23" bestFit="1" customWidth="1"/>
    <col min="240" max="240" width="35.7109375" style="23" customWidth="1"/>
    <col min="241" max="241" width="14.28515625" style="23" customWidth="1"/>
    <col min="242" max="247" width="15.7109375" style="23" customWidth="1"/>
    <col min="248" max="494" width="11.42578125" style="23"/>
    <col min="495" max="495" width="17.28515625" style="23" bestFit="1" customWidth="1"/>
    <col min="496" max="496" width="35.7109375" style="23" customWidth="1"/>
    <col min="497" max="497" width="14.28515625" style="23" customWidth="1"/>
    <col min="498" max="503" width="15.7109375" style="23" customWidth="1"/>
    <col min="504" max="750" width="11.42578125" style="23"/>
    <col min="751" max="751" width="17.28515625" style="23" bestFit="1" customWidth="1"/>
    <col min="752" max="752" width="35.7109375" style="23" customWidth="1"/>
    <col min="753" max="753" width="14.28515625" style="23" customWidth="1"/>
    <col min="754" max="759" width="15.7109375" style="23" customWidth="1"/>
    <col min="760" max="1006" width="11.42578125" style="23"/>
    <col min="1007" max="1007" width="17.28515625" style="23" bestFit="1" customWidth="1"/>
    <col min="1008" max="1008" width="35.7109375" style="23" customWidth="1"/>
    <col min="1009" max="1009" width="14.28515625" style="23" customWidth="1"/>
    <col min="1010" max="1015" width="15.7109375" style="23" customWidth="1"/>
    <col min="1016" max="1262" width="11.42578125" style="23"/>
    <col min="1263" max="1263" width="17.28515625" style="23" bestFit="1" customWidth="1"/>
    <col min="1264" max="1264" width="35.7109375" style="23" customWidth="1"/>
    <col min="1265" max="1265" width="14.28515625" style="23" customWidth="1"/>
    <col min="1266" max="1271" width="15.7109375" style="23" customWidth="1"/>
    <col min="1272" max="1518" width="11.42578125" style="23"/>
    <col min="1519" max="1519" width="17.28515625" style="23" bestFit="1" customWidth="1"/>
    <col min="1520" max="1520" width="35.7109375" style="23" customWidth="1"/>
    <col min="1521" max="1521" width="14.28515625" style="23" customWidth="1"/>
    <col min="1522" max="1527" width="15.7109375" style="23" customWidth="1"/>
    <col min="1528" max="1774" width="11.42578125" style="23"/>
    <col min="1775" max="1775" width="17.28515625" style="23" bestFit="1" customWidth="1"/>
    <col min="1776" max="1776" width="35.7109375" style="23" customWidth="1"/>
    <col min="1777" max="1777" width="14.28515625" style="23" customWidth="1"/>
    <col min="1778" max="1783" width="15.7109375" style="23" customWidth="1"/>
    <col min="1784" max="2030" width="11.42578125" style="23"/>
    <col min="2031" max="2031" width="17.28515625" style="23" bestFit="1" customWidth="1"/>
    <col min="2032" max="2032" width="35.7109375" style="23" customWidth="1"/>
    <col min="2033" max="2033" width="14.28515625" style="23" customWidth="1"/>
    <col min="2034" max="2039" width="15.7109375" style="23" customWidth="1"/>
    <col min="2040" max="2286" width="11.42578125" style="23"/>
    <col min="2287" max="2287" width="17.28515625" style="23" bestFit="1" customWidth="1"/>
    <col min="2288" max="2288" width="35.7109375" style="23" customWidth="1"/>
    <col min="2289" max="2289" width="14.28515625" style="23" customWidth="1"/>
    <col min="2290" max="2295" width="15.7109375" style="23" customWidth="1"/>
    <col min="2296" max="2542" width="11.42578125" style="23"/>
    <col min="2543" max="2543" width="17.28515625" style="23" bestFit="1" customWidth="1"/>
    <col min="2544" max="2544" width="35.7109375" style="23" customWidth="1"/>
    <col min="2545" max="2545" width="14.28515625" style="23" customWidth="1"/>
    <col min="2546" max="2551" width="15.7109375" style="23" customWidth="1"/>
    <col min="2552" max="2798" width="11.42578125" style="23"/>
    <col min="2799" max="2799" width="17.28515625" style="23" bestFit="1" customWidth="1"/>
    <col min="2800" max="2800" width="35.7109375" style="23" customWidth="1"/>
    <col min="2801" max="2801" width="14.28515625" style="23" customWidth="1"/>
    <col min="2802" max="2807" width="15.7109375" style="23" customWidth="1"/>
    <col min="2808" max="3054" width="11.42578125" style="23"/>
    <col min="3055" max="3055" width="17.28515625" style="23" bestFit="1" customWidth="1"/>
    <col min="3056" max="3056" width="35.7109375" style="23" customWidth="1"/>
    <col min="3057" max="3057" width="14.28515625" style="23" customWidth="1"/>
    <col min="3058" max="3063" width="15.7109375" style="23" customWidth="1"/>
    <col min="3064" max="3310" width="11.42578125" style="23"/>
    <col min="3311" max="3311" width="17.28515625" style="23" bestFit="1" customWidth="1"/>
    <col min="3312" max="3312" width="35.7109375" style="23" customWidth="1"/>
    <col min="3313" max="3313" width="14.28515625" style="23" customWidth="1"/>
    <col min="3314" max="3319" width="15.7109375" style="23" customWidth="1"/>
    <col min="3320" max="3566" width="11.42578125" style="23"/>
    <col min="3567" max="3567" width="17.28515625" style="23" bestFit="1" customWidth="1"/>
    <col min="3568" max="3568" width="35.7109375" style="23" customWidth="1"/>
    <col min="3569" max="3569" width="14.28515625" style="23" customWidth="1"/>
    <col min="3570" max="3575" width="15.7109375" style="23" customWidth="1"/>
    <col min="3576" max="3822" width="11.42578125" style="23"/>
    <col min="3823" max="3823" width="17.28515625" style="23" bestFit="1" customWidth="1"/>
    <col min="3824" max="3824" width="35.7109375" style="23" customWidth="1"/>
    <col min="3825" max="3825" width="14.28515625" style="23" customWidth="1"/>
    <col min="3826" max="3831" width="15.7109375" style="23" customWidth="1"/>
    <col min="3832" max="4078" width="11.42578125" style="23"/>
    <col min="4079" max="4079" width="17.28515625" style="23" bestFit="1" customWidth="1"/>
    <col min="4080" max="4080" width="35.7109375" style="23" customWidth="1"/>
    <col min="4081" max="4081" width="14.28515625" style="23" customWidth="1"/>
    <col min="4082" max="4087" width="15.7109375" style="23" customWidth="1"/>
    <col min="4088" max="4334" width="11.42578125" style="23"/>
    <col min="4335" max="4335" width="17.28515625" style="23" bestFit="1" customWidth="1"/>
    <col min="4336" max="4336" width="35.7109375" style="23" customWidth="1"/>
    <col min="4337" max="4337" width="14.28515625" style="23" customWidth="1"/>
    <col min="4338" max="4343" width="15.7109375" style="23" customWidth="1"/>
    <col min="4344" max="4590" width="11.42578125" style="23"/>
    <col min="4591" max="4591" width="17.28515625" style="23" bestFit="1" customWidth="1"/>
    <col min="4592" max="4592" width="35.7109375" style="23" customWidth="1"/>
    <col min="4593" max="4593" width="14.28515625" style="23" customWidth="1"/>
    <col min="4594" max="4599" width="15.7109375" style="23" customWidth="1"/>
    <col min="4600" max="4846" width="11.42578125" style="23"/>
    <col min="4847" max="4847" width="17.28515625" style="23" bestFit="1" customWidth="1"/>
    <col min="4848" max="4848" width="35.7109375" style="23" customWidth="1"/>
    <col min="4849" max="4849" width="14.28515625" style="23" customWidth="1"/>
    <col min="4850" max="4855" width="15.7109375" style="23" customWidth="1"/>
    <col min="4856" max="5102" width="11.42578125" style="23"/>
    <col min="5103" max="5103" width="17.28515625" style="23" bestFit="1" customWidth="1"/>
    <col min="5104" max="5104" width="35.7109375" style="23" customWidth="1"/>
    <col min="5105" max="5105" width="14.28515625" style="23" customWidth="1"/>
    <col min="5106" max="5111" width="15.7109375" style="23" customWidth="1"/>
    <col min="5112" max="5358" width="11.42578125" style="23"/>
    <col min="5359" max="5359" width="17.28515625" style="23" bestFit="1" customWidth="1"/>
    <col min="5360" max="5360" width="35.7109375" style="23" customWidth="1"/>
    <col min="5361" max="5361" width="14.28515625" style="23" customWidth="1"/>
    <col min="5362" max="5367" width="15.7109375" style="23" customWidth="1"/>
    <col min="5368" max="5614" width="11.42578125" style="23"/>
    <col min="5615" max="5615" width="17.28515625" style="23" bestFit="1" customWidth="1"/>
    <col min="5616" max="5616" width="35.7109375" style="23" customWidth="1"/>
    <col min="5617" max="5617" width="14.28515625" style="23" customWidth="1"/>
    <col min="5618" max="5623" width="15.7109375" style="23" customWidth="1"/>
    <col min="5624" max="5870" width="11.42578125" style="23"/>
    <col min="5871" max="5871" width="17.28515625" style="23" bestFit="1" customWidth="1"/>
    <col min="5872" max="5872" width="35.7109375" style="23" customWidth="1"/>
    <col min="5873" max="5873" width="14.28515625" style="23" customWidth="1"/>
    <col min="5874" max="5879" width="15.7109375" style="23" customWidth="1"/>
    <col min="5880" max="6126" width="11.42578125" style="23"/>
    <col min="6127" max="6127" width="17.28515625" style="23" bestFit="1" customWidth="1"/>
    <col min="6128" max="6128" width="35.7109375" style="23" customWidth="1"/>
    <col min="6129" max="6129" width="14.28515625" style="23" customWidth="1"/>
    <col min="6130" max="6135" width="15.7109375" style="23" customWidth="1"/>
    <col min="6136" max="6382" width="11.42578125" style="23"/>
    <col min="6383" max="6383" width="17.28515625" style="23" bestFit="1" customWidth="1"/>
    <col min="6384" max="6384" width="35.7109375" style="23" customWidth="1"/>
    <col min="6385" max="6385" width="14.28515625" style="23" customWidth="1"/>
    <col min="6386" max="6391" width="15.7109375" style="23" customWidth="1"/>
    <col min="6392" max="6638" width="11.42578125" style="23"/>
    <col min="6639" max="6639" width="17.28515625" style="23" bestFit="1" customWidth="1"/>
    <col min="6640" max="6640" width="35.7109375" style="23" customWidth="1"/>
    <col min="6641" max="6641" width="14.28515625" style="23" customWidth="1"/>
    <col min="6642" max="6647" width="15.7109375" style="23" customWidth="1"/>
    <col min="6648" max="6894" width="11.42578125" style="23"/>
    <col min="6895" max="6895" width="17.28515625" style="23" bestFit="1" customWidth="1"/>
    <col min="6896" max="6896" width="35.7109375" style="23" customWidth="1"/>
    <col min="6897" max="6897" width="14.28515625" style="23" customWidth="1"/>
    <col min="6898" max="6903" width="15.7109375" style="23" customWidth="1"/>
    <col min="6904" max="7150" width="11.42578125" style="23"/>
    <col min="7151" max="7151" width="17.28515625" style="23" bestFit="1" customWidth="1"/>
    <col min="7152" max="7152" width="35.7109375" style="23" customWidth="1"/>
    <col min="7153" max="7153" width="14.28515625" style="23" customWidth="1"/>
    <col min="7154" max="7159" width="15.7109375" style="23" customWidth="1"/>
    <col min="7160" max="7406" width="11.42578125" style="23"/>
    <col min="7407" max="7407" width="17.28515625" style="23" bestFit="1" customWidth="1"/>
    <col min="7408" max="7408" width="35.7109375" style="23" customWidth="1"/>
    <col min="7409" max="7409" width="14.28515625" style="23" customWidth="1"/>
    <col min="7410" max="7415" width="15.7109375" style="23" customWidth="1"/>
    <col min="7416" max="7662" width="11.42578125" style="23"/>
    <col min="7663" max="7663" width="17.28515625" style="23" bestFit="1" customWidth="1"/>
    <col min="7664" max="7664" width="35.7109375" style="23" customWidth="1"/>
    <col min="7665" max="7665" width="14.28515625" style="23" customWidth="1"/>
    <col min="7666" max="7671" width="15.7109375" style="23" customWidth="1"/>
    <col min="7672" max="7918" width="11.42578125" style="23"/>
    <col min="7919" max="7919" width="17.28515625" style="23" bestFit="1" customWidth="1"/>
    <col min="7920" max="7920" width="35.7109375" style="23" customWidth="1"/>
    <col min="7921" max="7921" width="14.28515625" style="23" customWidth="1"/>
    <col min="7922" max="7927" width="15.7109375" style="23" customWidth="1"/>
    <col min="7928" max="8174" width="11.42578125" style="23"/>
    <col min="8175" max="8175" width="17.28515625" style="23" bestFit="1" customWidth="1"/>
    <col min="8176" max="8176" width="35.7109375" style="23" customWidth="1"/>
    <col min="8177" max="8177" width="14.28515625" style="23" customWidth="1"/>
    <col min="8178" max="8183" width="15.7109375" style="23" customWidth="1"/>
    <col min="8184" max="8430" width="11.42578125" style="23"/>
    <col min="8431" max="8431" width="17.28515625" style="23" bestFit="1" customWidth="1"/>
    <col min="8432" max="8432" width="35.7109375" style="23" customWidth="1"/>
    <col min="8433" max="8433" width="14.28515625" style="23" customWidth="1"/>
    <col min="8434" max="8439" width="15.7109375" style="23" customWidth="1"/>
    <col min="8440" max="8686" width="11.42578125" style="23"/>
    <col min="8687" max="8687" width="17.28515625" style="23" bestFit="1" customWidth="1"/>
    <col min="8688" max="8688" width="35.7109375" style="23" customWidth="1"/>
    <col min="8689" max="8689" width="14.28515625" style="23" customWidth="1"/>
    <col min="8690" max="8695" width="15.7109375" style="23" customWidth="1"/>
    <col min="8696" max="8942" width="11.42578125" style="23"/>
    <col min="8943" max="8943" width="17.28515625" style="23" bestFit="1" customWidth="1"/>
    <col min="8944" max="8944" width="35.7109375" style="23" customWidth="1"/>
    <col min="8945" max="8945" width="14.28515625" style="23" customWidth="1"/>
    <col min="8946" max="8951" width="15.7109375" style="23" customWidth="1"/>
    <col min="8952" max="9198" width="11.42578125" style="23"/>
    <col min="9199" max="9199" width="17.28515625" style="23" bestFit="1" customWidth="1"/>
    <col min="9200" max="9200" width="35.7109375" style="23" customWidth="1"/>
    <col min="9201" max="9201" width="14.28515625" style="23" customWidth="1"/>
    <col min="9202" max="9207" width="15.7109375" style="23" customWidth="1"/>
    <col min="9208" max="9454" width="11.42578125" style="23"/>
    <col min="9455" max="9455" width="17.28515625" style="23" bestFit="1" customWidth="1"/>
    <col min="9456" max="9456" width="35.7109375" style="23" customWidth="1"/>
    <col min="9457" max="9457" width="14.28515625" style="23" customWidth="1"/>
    <col min="9458" max="9463" width="15.7109375" style="23" customWidth="1"/>
    <col min="9464" max="9710" width="11.42578125" style="23"/>
    <col min="9711" max="9711" width="17.28515625" style="23" bestFit="1" customWidth="1"/>
    <col min="9712" max="9712" width="35.7109375" style="23" customWidth="1"/>
    <col min="9713" max="9713" width="14.28515625" style="23" customWidth="1"/>
    <col min="9714" max="9719" width="15.7109375" style="23" customWidth="1"/>
    <col min="9720" max="9966" width="11.42578125" style="23"/>
    <col min="9967" max="9967" width="17.28515625" style="23" bestFit="1" customWidth="1"/>
    <col min="9968" max="9968" width="35.7109375" style="23" customWidth="1"/>
    <col min="9969" max="9969" width="14.28515625" style="23" customWidth="1"/>
    <col min="9970" max="9975" width="15.7109375" style="23" customWidth="1"/>
    <col min="9976" max="10222" width="11.42578125" style="23"/>
    <col min="10223" max="10223" width="17.28515625" style="23" bestFit="1" customWidth="1"/>
    <col min="10224" max="10224" width="35.7109375" style="23" customWidth="1"/>
    <col min="10225" max="10225" width="14.28515625" style="23" customWidth="1"/>
    <col min="10226" max="10231" width="15.7109375" style="23" customWidth="1"/>
    <col min="10232" max="10478" width="11.42578125" style="23"/>
    <col min="10479" max="10479" width="17.28515625" style="23" bestFit="1" customWidth="1"/>
    <col min="10480" max="10480" width="35.7109375" style="23" customWidth="1"/>
    <col min="10481" max="10481" width="14.28515625" style="23" customWidth="1"/>
    <col min="10482" max="10487" width="15.7109375" style="23" customWidth="1"/>
    <col min="10488" max="10734" width="11.42578125" style="23"/>
    <col min="10735" max="10735" width="17.28515625" style="23" bestFit="1" customWidth="1"/>
    <col min="10736" max="10736" width="35.7109375" style="23" customWidth="1"/>
    <col min="10737" max="10737" width="14.28515625" style="23" customWidth="1"/>
    <col min="10738" max="10743" width="15.7109375" style="23" customWidth="1"/>
    <col min="10744" max="10990" width="11.42578125" style="23"/>
    <col min="10991" max="10991" width="17.28515625" style="23" bestFit="1" customWidth="1"/>
    <col min="10992" max="10992" width="35.7109375" style="23" customWidth="1"/>
    <col min="10993" max="10993" width="14.28515625" style="23" customWidth="1"/>
    <col min="10994" max="10999" width="15.7109375" style="23" customWidth="1"/>
    <col min="11000" max="11246" width="11.42578125" style="23"/>
    <col min="11247" max="11247" width="17.28515625" style="23" bestFit="1" customWidth="1"/>
    <col min="11248" max="11248" width="35.7109375" style="23" customWidth="1"/>
    <col min="11249" max="11249" width="14.28515625" style="23" customWidth="1"/>
    <col min="11250" max="11255" width="15.7109375" style="23" customWidth="1"/>
    <col min="11256" max="11502" width="11.42578125" style="23"/>
    <col min="11503" max="11503" width="17.28515625" style="23" bestFit="1" customWidth="1"/>
    <col min="11504" max="11504" width="35.7109375" style="23" customWidth="1"/>
    <col min="11505" max="11505" width="14.28515625" style="23" customWidth="1"/>
    <col min="11506" max="11511" width="15.7109375" style="23" customWidth="1"/>
    <col min="11512" max="11758" width="11.42578125" style="23"/>
    <col min="11759" max="11759" width="17.28515625" style="23" bestFit="1" customWidth="1"/>
    <col min="11760" max="11760" width="35.7109375" style="23" customWidth="1"/>
    <col min="11761" max="11761" width="14.28515625" style="23" customWidth="1"/>
    <col min="11762" max="11767" width="15.7109375" style="23" customWidth="1"/>
    <col min="11768" max="12014" width="11.42578125" style="23"/>
    <col min="12015" max="12015" width="17.28515625" style="23" bestFit="1" customWidth="1"/>
    <col min="12016" max="12016" width="35.7109375" style="23" customWidth="1"/>
    <col min="12017" max="12017" width="14.28515625" style="23" customWidth="1"/>
    <col min="12018" max="12023" width="15.7109375" style="23" customWidth="1"/>
    <col min="12024" max="12270" width="11.42578125" style="23"/>
    <col min="12271" max="12271" width="17.28515625" style="23" bestFit="1" customWidth="1"/>
    <col min="12272" max="12272" width="35.7109375" style="23" customWidth="1"/>
    <col min="12273" max="12273" width="14.28515625" style="23" customWidth="1"/>
    <col min="12274" max="12279" width="15.7109375" style="23" customWidth="1"/>
    <col min="12280" max="12526" width="11.42578125" style="23"/>
    <col min="12527" max="12527" width="17.28515625" style="23" bestFit="1" customWidth="1"/>
    <col min="12528" max="12528" width="35.7109375" style="23" customWidth="1"/>
    <col min="12529" max="12529" width="14.28515625" style="23" customWidth="1"/>
    <col min="12530" max="12535" width="15.7109375" style="23" customWidth="1"/>
    <col min="12536" max="12782" width="11.42578125" style="23"/>
    <col min="12783" max="12783" width="17.28515625" style="23" bestFit="1" customWidth="1"/>
    <col min="12784" max="12784" width="35.7109375" style="23" customWidth="1"/>
    <col min="12785" max="12785" width="14.28515625" style="23" customWidth="1"/>
    <col min="12786" max="12791" width="15.7109375" style="23" customWidth="1"/>
    <col min="12792" max="13038" width="11.42578125" style="23"/>
    <col min="13039" max="13039" width="17.28515625" style="23" bestFit="1" customWidth="1"/>
    <col min="13040" max="13040" width="35.7109375" style="23" customWidth="1"/>
    <col min="13041" max="13041" width="14.28515625" style="23" customWidth="1"/>
    <col min="13042" max="13047" width="15.7109375" style="23" customWidth="1"/>
    <col min="13048" max="13294" width="11.42578125" style="23"/>
    <col min="13295" max="13295" width="17.28515625" style="23" bestFit="1" customWidth="1"/>
    <col min="13296" max="13296" width="35.7109375" style="23" customWidth="1"/>
    <col min="13297" max="13297" width="14.28515625" style="23" customWidth="1"/>
    <col min="13298" max="13303" width="15.7109375" style="23" customWidth="1"/>
    <col min="13304" max="13550" width="11.42578125" style="23"/>
    <col min="13551" max="13551" width="17.28515625" style="23" bestFit="1" customWidth="1"/>
    <col min="13552" max="13552" width="35.7109375" style="23" customWidth="1"/>
    <col min="13553" max="13553" width="14.28515625" style="23" customWidth="1"/>
    <col min="13554" max="13559" width="15.7109375" style="23" customWidth="1"/>
    <col min="13560" max="13806" width="11.42578125" style="23"/>
    <col min="13807" max="13807" width="17.28515625" style="23" bestFit="1" customWidth="1"/>
    <col min="13808" max="13808" width="35.7109375" style="23" customWidth="1"/>
    <col min="13809" max="13809" width="14.28515625" style="23" customWidth="1"/>
    <col min="13810" max="13815" width="15.7109375" style="23" customWidth="1"/>
    <col min="13816" max="14062" width="11.42578125" style="23"/>
    <col min="14063" max="14063" width="17.28515625" style="23" bestFit="1" customWidth="1"/>
    <col min="14064" max="14064" width="35.7109375" style="23" customWidth="1"/>
    <col min="14065" max="14065" width="14.28515625" style="23" customWidth="1"/>
    <col min="14066" max="14071" width="15.7109375" style="23" customWidth="1"/>
    <col min="14072" max="14318" width="11.42578125" style="23"/>
    <col min="14319" max="14319" width="17.28515625" style="23" bestFit="1" customWidth="1"/>
    <col min="14320" max="14320" width="35.7109375" style="23" customWidth="1"/>
    <col min="14321" max="14321" width="14.28515625" style="23" customWidth="1"/>
    <col min="14322" max="14327" width="15.7109375" style="23" customWidth="1"/>
    <col min="14328" max="14574" width="11.42578125" style="23"/>
    <col min="14575" max="14575" width="17.28515625" style="23" bestFit="1" customWidth="1"/>
    <col min="14576" max="14576" width="35.7109375" style="23" customWidth="1"/>
    <col min="14577" max="14577" width="14.28515625" style="23" customWidth="1"/>
    <col min="14578" max="14583" width="15.7109375" style="23" customWidth="1"/>
    <col min="14584" max="14830" width="11.42578125" style="23"/>
    <col min="14831" max="14831" width="17.28515625" style="23" bestFit="1" customWidth="1"/>
    <col min="14832" max="14832" width="35.7109375" style="23" customWidth="1"/>
    <col min="14833" max="14833" width="14.28515625" style="23" customWidth="1"/>
    <col min="14834" max="14839" width="15.7109375" style="23" customWidth="1"/>
    <col min="14840" max="15086" width="11.42578125" style="23"/>
    <col min="15087" max="15087" width="17.28515625" style="23" bestFit="1" customWidth="1"/>
    <col min="15088" max="15088" width="35.7109375" style="23" customWidth="1"/>
    <col min="15089" max="15089" width="14.28515625" style="23" customWidth="1"/>
    <col min="15090" max="15095" width="15.7109375" style="23" customWidth="1"/>
    <col min="15096" max="15342" width="11.42578125" style="23"/>
    <col min="15343" max="15343" width="17.28515625" style="23" bestFit="1" customWidth="1"/>
    <col min="15344" max="15344" width="35.7109375" style="23" customWidth="1"/>
    <col min="15345" max="15345" width="14.28515625" style="23" customWidth="1"/>
    <col min="15346" max="15351" width="15.7109375" style="23" customWidth="1"/>
    <col min="15352" max="15598" width="11.42578125" style="23"/>
    <col min="15599" max="15599" width="17.28515625" style="23" bestFit="1" customWidth="1"/>
    <col min="15600" max="15600" width="35.7109375" style="23" customWidth="1"/>
    <col min="15601" max="15601" width="14.28515625" style="23" customWidth="1"/>
    <col min="15602" max="15607" width="15.7109375" style="23" customWidth="1"/>
    <col min="15608" max="15854" width="11.42578125" style="23"/>
    <col min="15855" max="15855" width="17.28515625" style="23" bestFit="1" customWidth="1"/>
    <col min="15856" max="15856" width="35.7109375" style="23" customWidth="1"/>
    <col min="15857" max="15857" width="14.28515625" style="23" customWidth="1"/>
    <col min="15858" max="15863" width="15.7109375" style="23" customWidth="1"/>
    <col min="15864" max="16110" width="11.42578125" style="23"/>
    <col min="16111" max="16111" width="17.28515625" style="23" bestFit="1" customWidth="1"/>
    <col min="16112" max="16112" width="35.7109375" style="23" customWidth="1"/>
    <col min="16113" max="16113" width="14.28515625" style="23" customWidth="1"/>
    <col min="16114" max="16119" width="15.7109375" style="23" customWidth="1"/>
    <col min="16120" max="16384" width="11.42578125" style="23"/>
  </cols>
  <sheetData>
    <row r="1" spans="1:9" ht="11.45" customHeight="1" x14ac:dyDescent="0.2">
      <c r="A1" s="132" t="s">
        <v>363</v>
      </c>
      <c r="B1" s="132"/>
      <c r="C1" s="132"/>
      <c r="D1" s="132"/>
      <c r="E1" s="132"/>
      <c r="F1" s="132"/>
      <c r="G1" s="132"/>
      <c r="H1" s="132"/>
      <c r="I1" s="132"/>
    </row>
    <row r="2" spans="1:9" ht="11.45" customHeight="1" x14ac:dyDescent="0.2">
      <c r="A2" s="133" t="s">
        <v>240</v>
      </c>
      <c r="B2" s="133"/>
      <c r="C2" s="133"/>
      <c r="D2" s="133"/>
      <c r="E2" s="133"/>
      <c r="F2" s="133"/>
      <c r="G2" s="133"/>
      <c r="H2" s="133"/>
      <c r="I2" s="133"/>
    </row>
    <row r="3" spans="1:9" ht="11.45" customHeight="1" x14ac:dyDescent="0.2">
      <c r="A3" s="133" t="s">
        <v>1</v>
      </c>
      <c r="B3" s="133"/>
      <c r="C3" s="133"/>
      <c r="D3" s="133"/>
      <c r="E3" s="133"/>
      <c r="F3" s="133"/>
      <c r="G3" s="133"/>
      <c r="H3" s="133"/>
      <c r="I3" s="133"/>
    </row>
    <row r="4" spans="1:9" ht="11.45" customHeight="1" x14ac:dyDescent="0.2">
      <c r="A4" s="133" t="s">
        <v>374</v>
      </c>
      <c r="B4" s="133"/>
      <c r="C4" s="133"/>
      <c r="D4" s="133"/>
      <c r="E4" s="133"/>
      <c r="F4" s="133"/>
      <c r="G4" s="133"/>
      <c r="H4" s="133"/>
      <c r="I4" s="133"/>
    </row>
    <row r="5" spans="1:9" ht="11.45" customHeight="1" x14ac:dyDescent="0.2">
      <c r="A5" s="133" t="s">
        <v>293</v>
      </c>
      <c r="B5" s="133"/>
      <c r="C5" s="133"/>
      <c r="D5" s="133"/>
      <c r="E5" s="133"/>
      <c r="F5" s="133"/>
      <c r="G5" s="133"/>
      <c r="H5" s="133"/>
      <c r="I5" s="133"/>
    </row>
    <row r="6" spans="1:9" ht="11.45" customHeight="1" x14ac:dyDescent="0.2">
      <c r="A6" s="2"/>
      <c r="B6" s="33"/>
      <c r="C6" s="34"/>
      <c r="D6" s="34"/>
      <c r="E6" s="34"/>
      <c r="F6" s="34"/>
      <c r="G6" s="34"/>
      <c r="H6" s="34"/>
      <c r="I6" s="34"/>
    </row>
    <row r="7" spans="1:9" ht="11.45" customHeight="1" x14ac:dyDescent="0.2">
      <c r="A7" s="128" t="str">
        <f>+'CONSOL-ING'!A7:A9</f>
        <v>PARTIDA</v>
      </c>
      <c r="B7" s="131" t="s">
        <v>244</v>
      </c>
      <c r="C7" s="54"/>
      <c r="D7" s="54"/>
      <c r="E7" s="54"/>
      <c r="F7" s="54"/>
      <c r="G7" s="54"/>
      <c r="H7" s="54"/>
      <c r="I7" s="54"/>
    </row>
    <row r="8" spans="1:9" ht="11.45" customHeight="1" x14ac:dyDescent="0.2">
      <c r="A8" s="129"/>
      <c r="B8" s="129"/>
      <c r="C8" s="56" t="s">
        <v>245</v>
      </c>
      <c r="D8" s="56" t="s">
        <v>246</v>
      </c>
      <c r="E8" s="56" t="s">
        <v>247</v>
      </c>
      <c r="F8" s="56" t="s">
        <v>245</v>
      </c>
      <c r="G8" s="56" t="s">
        <v>248</v>
      </c>
      <c r="H8" s="56" t="s">
        <v>248</v>
      </c>
      <c r="I8" s="56" t="s">
        <v>249</v>
      </c>
    </row>
    <row r="9" spans="1:9" ht="11.45" customHeight="1" x14ac:dyDescent="0.2">
      <c r="A9" s="129"/>
      <c r="B9" s="129"/>
      <c r="C9" s="56" t="s">
        <v>250</v>
      </c>
      <c r="D9" s="56" t="s">
        <v>245</v>
      </c>
      <c r="E9" s="56" t="s">
        <v>342</v>
      </c>
      <c r="F9" s="57" t="s">
        <v>252</v>
      </c>
      <c r="G9" s="58" t="s">
        <v>253</v>
      </c>
      <c r="H9" s="58" t="s">
        <v>375</v>
      </c>
      <c r="I9" s="59" t="s">
        <v>254</v>
      </c>
    </row>
    <row r="10" spans="1:9" ht="11.45" customHeight="1" x14ac:dyDescent="0.2">
      <c r="A10" s="130"/>
      <c r="B10" s="130"/>
      <c r="C10" s="61"/>
      <c r="D10" s="61"/>
      <c r="E10" s="61"/>
      <c r="F10" s="61"/>
      <c r="G10" s="61"/>
      <c r="H10" s="61"/>
      <c r="I10" s="61"/>
    </row>
    <row r="12" spans="1:9" ht="11.45" customHeight="1" x14ac:dyDescent="0.2">
      <c r="A12" s="122" t="s">
        <v>255</v>
      </c>
      <c r="B12" s="122"/>
      <c r="C12" s="38">
        <f t="shared" ref="C12:F12" si="0">+C14+C32</f>
        <v>1601088631</v>
      </c>
      <c r="D12" s="38">
        <f t="shared" si="0"/>
        <v>0</v>
      </c>
      <c r="E12" s="38">
        <f t="shared" si="0"/>
        <v>0</v>
      </c>
      <c r="F12" s="38">
        <f t="shared" si="0"/>
        <v>1601088631</v>
      </c>
      <c r="G12" s="38">
        <f>+G14+G32</f>
        <v>1214489849.7750506</v>
      </c>
      <c r="H12" s="38">
        <f>+H14+H32</f>
        <v>387611112.04888296</v>
      </c>
      <c r="I12" s="38">
        <f>+I14+I32</f>
        <v>1602100961.8239336</v>
      </c>
    </row>
    <row r="13" spans="1:9" ht="5.25" customHeight="1" x14ac:dyDescent="0.2">
      <c r="A13" s="2"/>
      <c r="B13" s="1"/>
      <c r="C13" s="39"/>
      <c r="D13" s="39"/>
      <c r="E13" s="39"/>
      <c r="F13" s="39"/>
      <c r="G13" s="39"/>
      <c r="H13" s="39"/>
      <c r="I13" s="39"/>
    </row>
    <row r="14" spans="1:9" ht="11.45" customHeight="1" thickBot="1" x14ac:dyDescent="0.25">
      <c r="A14" s="40" t="s">
        <v>256</v>
      </c>
      <c r="B14" s="41" t="s">
        <v>257</v>
      </c>
      <c r="C14" s="42">
        <f t="shared" ref="C14:H14" si="1">+C16+C25</f>
        <v>1505428752</v>
      </c>
      <c r="D14" s="42">
        <f t="shared" si="1"/>
        <v>0</v>
      </c>
      <c r="E14" s="42">
        <f t="shared" si="1"/>
        <v>0</v>
      </c>
      <c r="F14" s="42">
        <f t="shared" si="1"/>
        <v>1505428752</v>
      </c>
      <c r="G14" s="42">
        <f t="shared" si="1"/>
        <v>1118829970.7750506</v>
      </c>
      <c r="H14" s="42">
        <f t="shared" si="1"/>
        <v>387611112.04888296</v>
      </c>
      <c r="I14" s="42">
        <f>+I16+I25</f>
        <v>1506441082.8239336</v>
      </c>
    </row>
    <row r="15" spans="1:9" ht="11.45" customHeight="1" x14ac:dyDescent="0.2">
      <c r="A15" s="43"/>
      <c r="B15" s="33"/>
      <c r="C15" s="44"/>
      <c r="D15" s="44"/>
      <c r="E15" s="44"/>
      <c r="F15" s="44"/>
      <c r="G15" s="44"/>
      <c r="H15" s="44"/>
      <c r="I15" s="44"/>
    </row>
    <row r="16" spans="1:9" ht="11.45" customHeight="1" x14ac:dyDescent="0.2">
      <c r="A16" s="43" t="s">
        <v>258</v>
      </c>
      <c r="B16" s="33" t="s">
        <v>259</v>
      </c>
      <c r="C16" s="44">
        <f>+C17+C19+C21</f>
        <v>41414752</v>
      </c>
      <c r="D16" s="44">
        <f>+D17+D19+D21</f>
        <v>0</v>
      </c>
      <c r="E16" s="44">
        <f>+E17+E19+E21</f>
        <v>0</v>
      </c>
      <c r="F16" s="44">
        <f>+F17+F19+F21</f>
        <v>41414752</v>
      </c>
      <c r="G16" s="44">
        <f>+G18+G23</f>
        <v>20819470.77505064</v>
      </c>
      <c r="H16" s="44">
        <f>+H17+H19+H21</f>
        <v>21607611.780000001</v>
      </c>
      <c r="I16" s="44">
        <f t="shared" ref="I16:I23" si="2">+G16+H16</f>
        <v>42427082.555050641</v>
      </c>
    </row>
    <row r="17" spans="1:11" ht="11.45" customHeight="1" x14ac:dyDescent="0.2">
      <c r="A17" s="45" t="s">
        <v>260</v>
      </c>
      <c r="B17" s="1" t="s">
        <v>261</v>
      </c>
      <c r="C17" s="39">
        <f t="shared" ref="C17:H17" si="3">+C18</f>
        <v>41414752</v>
      </c>
      <c r="D17" s="39">
        <f t="shared" si="3"/>
        <v>0</v>
      </c>
      <c r="E17" s="39">
        <f t="shared" si="3"/>
        <v>0</v>
      </c>
      <c r="F17" s="39">
        <f t="shared" si="3"/>
        <v>41414752</v>
      </c>
      <c r="G17" s="39">
        <f t="shared" si="3"/>
        <v>20426942.357050639</v>
      </c>
      <c r="H17" s="39">
        <f t="shared" si="3"/>
        <v>20987809.460000001</v>
      </c>
      <c r="I17" s="39">
        <f t="shared" si="2"/>
        <v>41414751.817050636</v>
      </c>
    </row>
    <row r="18" spans="1:11" ht="11.45" customHeight="1" x14ac:dyDescent="0.2">
      <c r="A18" s="45" t="s">
        <v>262</v>
      </c>
      <c r="B18" s="1" t="s">
        <v>263</v>
      </c>
      <c r="C18" s="39">
        <v>41414752</v>
      </c>
      <c r="D18" s="39">
        <v>0</v>
      </c>
      <c r="E18" s="39">
        <v>0</v>
      </c>
      <c r="F18" s="39">
        <f>+C18+D18+E18</f>
        <v>41414752</v>
      </c>
      <c r="G18" s="39">
        <f>3883976.35705064+19357324-2814358</f>
        <v>20426942.357050639</v>
      </c>
      <c r="H18" s="39">
        <f>3126264.46+17861545</f>
        <v>20987809.460000001</v>
      </c>
      <c r="I18" s="39">
        <f t="shared" si="2"/>
        <v>41414751.817050636</v>
      </c>
    </row>
    <row r="19" spans="1:11" ht="11.45" hidden="1" customHeight="1" x14ac:dyDescent="0.2">
      <c r="A19" s="45" t="s">
        <v>264</v>
      </c>
      <c r="B19" s="1" t="s">
        <v>265</v>
      </c>
      <c r="C19" s="39">
        <f>+C20</f>
        <v>0</v>
      </c>
      <c r="D19" s="39">
        <f>+D20</f>
        <v>0</v>
      </c>
      <c r="E19" s="39">
        <f>+E20</f>
        <v>0</v>
      </c>
      <c r="F19" s="39">
        <f>+F20</f>
        <v>0</v>
      </c>
      <c r="G19" s="39">
        <v>0</v>
      </c>
      <c r="H19" s="39">
        <f>+H20</f>
        <v>0</v>
      </c>
      <c r="I19" s="39">
        <f t="shared" si="2"/>
        <v>0</v>
      </c>
    </row>
    <row r="20" spans="1:11" ht="11.25" hidden="1" x14ac:dyDescent="0.2">
      <c r="A20" s="45" t="s">
        <v>266</v>
      </c>
      <c r="B20" s="1" t="s">
        <v>267</v>
      </c>
      <c r="C20" s="39">
        <v>0</v>
      </c>
      <c r="D20" s="39">
        <v>0</v>
      </c>
      <c r="E20" s="39">
        <v>0</v>
      </c>
      <c r="F20" s="39">
        <f>+C20+D20+E20</f>
        <v>0</v>
      </c>
      <c r="G20" s="39">
        <v>0</v>
      </c>
      <c r="H20" s="39">
        <v>0</v>
      </c>
      <c r="I20" s="39">
        <f t="shared" si="2"/>
        <v>0</v>
      </c>
    </row>
    <row r="21" spans="1:11" ht="11.25" x14ac:dyDescent="0.2">
      <c r="A21" s="45" t="s">
        <v>268</v>
      </c>
      <c r="B21" s="1" t="s">
        <v>269</v>
      </c>
      <c r="C21" s="39">
        <f>+C22+C23</f>
        <v>0</v>
      </c>
      <c r="D21" s="39">
        <f>+D22+D23</f>
        <v>0</v>
      </c>
      <c r="E21" s="39">
        <f>+E22+E23</f>
        <v>0</v>
      </c>
      <c r="F21" s="39">
        <f>+F22+F23</f>
        <v>0</v>
      </c>
      <c r="G21" s="39">
        <f>+G23</f>
        <v>392528.41800000001</v>
      </c>
      <c r="H21" s="39">
        <f>+H22+H23</f>
        <v>619802.31999999995</v>
      </c>
      <c r="I21" s="39">
        <f t="shared" si="2"/>
        <v>1012330.7379999999</v>
      </c>
    </row>
    <row r="22" spans="1:11" ht="11.25" hidden="1" x14ac:dyDescent="0.2">
      <c r="A22" s="45" t="s">
        <v>270</v>
      </c>
      <c r="B22" s="1" t="s">
        <v>271</v>
      </c>
      <c r="C22" s="39">
        <v>0</v>
      </c>
      <c r="D22" s="39">
        <v>0</v>
      </c>
      <c r="E22" s="39">
        <v>0</v>
      </c>
      <c r="F22" s="39">
        <f>+C22+D22+E22</f>
        <v>0</v>
      </c>
      <c r="G22" s="39">
        <v>0</v>
      </c>
      <c r="H22" s="39">
        <v>0</v>
      </c>
      <c r="I22" s="39">
        <f t="shared" si="2"/>
        <v>0</v>
      </c>
    </row>
    <row r="23" spans="1:11" ht="11.25" x14ac:dyDescent="0.2">
      <c r="A23" s="45" t="s">
        <v>272</v>
      </c>
      <c r="B23" s="1" t="s">
        <v>273</v>
      </c>
      <c r="C23" s="39">
        <v>0</v>
      </c>
      <c r="D23" s="39">
        <v>0</v>
      </c>
      <c r="E23" s="39">
        <v>0</v>
      </c>
      <c r="F23" s="39">
        <f>+C23+D23+E23</f>
        <v>0</v>
      </c>
      <c r="G23" s="39">
        <v>392528.41800000001</v>
      </c>
      <c r="H23" s="39">
        <v>619802.31999999995</v>
      </c>
      <c r="I23" s="39">
        <f t="shared" si="2"/>
        <v>1012330.7379999999</v>
      </c>
    </row>
    <row r="24" spans="1:11" ht="11.45" customHeight="1" x14ac:dyDescent="0.2">
      <c r="A24" s="45"/>
      <c r="B24" s="1"/>
      <c r="C24" s="39"/>
      <c r="D24" s="39"/>
      <c r="E24" s="39"/>
      <c r="F24" s="39"/>
      <c r="G24" s="39"/>
      <c r="H24" s="39"/>
      <c r="I24" s="39"/>
    </row>
    <row r="25" spans="1:11" ht="11.45" customHeight="1" x14ac:dyDescent="0.2">
      <c r="A25" s="46" t="s">
        <v>274</v>
      </c>
      <c r="B25" s="33" t="s">
        <v>275</v>
      </c>
      <c r="C25" s="44">
        <f>+C26</f>
        <v>1464014000</v>
      </c>
      <c r="D25" s="44">
        <f>+D26</f>
        <v>0</v>
      </c>
      <c r="E25" s="44">
        <f>+E30</f>
        <v>0</v>
      </c>
      <c r="F25" s="44">
        <f>+F26</f>
        <v>1464014000</v>
      </c>
      <c r="G25" s="44">
        <f>+G26+G30</f>
        <v>1098010500</v>
      </c>
      <c r="H25" s="44">
        <f>+H26+H30</f>
        <v>366003500.26888299</v>
      </c>
      <c r="I25" s="44">
        <f>+I26+I30</f>
        <v>1464014000.268883</v>
      </c>
    </row>
    <row r="26" spans="1:11" ht="11.45" customHeight="1" x14ac:dyDescent="0.2">
      <c r="A26" s="45" t="s">
        <v>276</v>
      </c>
      <c r="B26" s="1" t="s">
        <v>277</v>
      </c>
      <c r="C26" s="39">
        <f>SUM(C27:C30)</f>
        <v>1464014000</v>
      </c>
      <c r="D26" s="39">
        <f>SUM(D27:D30)</f>
        <v>0</v>
      </c>
      <c r="E26" s="39">
        <v>0</v>
      </c>
      <c r="F26" s="39">
        <f>SUM(F27:F30)</f>
        <v>1464014000</v>
      </c>
      <c r="G26" s="39">
        <f>+G27</f>
        <v>1098010500</v>
      </c>
      <c r="H26" s="39">
        <f>+H27</f>
        <v>366003500.26888299</v>
      </c>
      <c r="I26" s="39">
        <f>+I27</f>
        <v>1464014000.268883</v>
      </c>
      <c r="K26" s="97">
        <f>+F26-G26</f>
        <v>366003500</v>
      </c>
    </row>
    <row r="27" spans="1:11" ht="11.45" customHeight="1" x14ac:dyDescent="0.2">
      <c r="A27" s="45" t="s">
        <v>278</v>
      </c>
      <c r="B27" s="1" t="s">
        <v>292</v>
      </c>
      <c r="C27" s="39">
        <v>1464014000</v>
      </c>
      <c r="D27" s="39">
        <f>+'PROGRAMA 01'!D10</f>
        <v>0</v>
      </c>
      <c r="E27" s="39">
        <f>+'PROGRAMA 01'!E10</f>
        <v>0</v>
      </c>
      <c r="F27" s="39">
        <f>+C27+E27+D27</f>
        <v>1464014000</v>
      </c>
      <c r="G27" s="39">
        <v>1098010500</v>
      </c>
      <c r="H27" s="39">
        <f>255465908.268883+110537592</f>
        <v>366003500.26888299</v>
      </c>
      <c r="I27" s="39">
        <f>+G27+H27</f>
        <v>1464014000.268883</v>
      </c>
      <c r="J27" s="97">
        <f>+I27-C27</f>
        <v>0.26888298988342285</v>
      </c>
    </row>
    <row r="28" spans="1:11" ht="11.45" hidden="1" customHeight="1" x14ac:dyDescent="0.2">
      <c r="A28" s="45" t="s">
        <v>291</v>
      </c>
      <c r="B28" s="1" t="s">
        <v>290</v>
      </c>
      <c r="C28" s="39">
        <v>0</v>
      </c>
      <c r="D28" s="39">
        <v>0</v>
      </c>
      <c r="E28" s="39">
        <v>0</v>
      </c>
      <c r="F28" s="39">
        <f>+C28+D28+E28</f>
        <v>0</v>
      </c>
      <c r="G28" s="39">
        <v>0</v>
      </c>
      <c r="H28" s="39">
        <v>0</v>
      </c>
      <c r="I28" s="39">
        <f>+G28+H28</f>
        <v>0</v>
      </c>
    </row>
    <row r="29" spans="1:11" ht="11.45" hidden="1" customHeight="1" x14ac:dyDescent="0.2">
      <c r="A29" s="45" t="s">
        <v>279</v>
      </c>
      <c r="B29" s="1" t="s">
        <v>280</v>
      </c>
      <c r="C29" s="39">
        <v>0</v>
      </c>
      <c r="D29" s="39">
        <v>0</v>
      </c>
      <c r="E29" s="39">
        <v>0</v>
      </c>
      <c r="F29" s="39">
        <f>+C29+D29+E29</f>
        <v>0</v>
      </c>
      <c r="G29" s="39">
        <v>0</v>
      </c>
      <c r="H29" s="39">
        <v>0</v>
      </c>
      <c r="I29" s="39">
        <f>+G29+H29</f>
        <v>0</v>
      </c>
    </row>
    <row r="30" spans="1:11" ht="11.25" hidden="1" x14ac:dyDescent="0.2">
      <c r="A30" s="45" t="s">
        <v>281</v>
      </c>
      <c r="B30" s="1" t="s">
        <v>299</v>
      </c>
      <c r="C30" s="39">
        <v>0</v>
      </c>
      <c r="D30" s="39">
        <v>0</v>
      </c>
      <c r="E30" s="39">
        <v>0</v>
      </c>
      <c r="F30" s="39">
        <f>+C30+D30+E30</f>
        <v>0</v>
      </c>
      <c r="G30" s="39">
        <v>0</v>
      </c>
      <c r="H30" s="39">
        <v>0</v>
      </c>
      <c r="I30" s="39">
        <f>+G30+H30</f>
        <v>0</v>
      </c>
    </row>
    <row r="31" spans="1:11" ht="11.45" customHeight="1" x14ac:dyDescent="0.2">
      <c r="A31" s="45"/>
      <c r="B31" s="1"/>
      <c r="C31" s="39"/>
      <c r="D31" s="39"/>
      <c r="E31" s="39"/>
      <c r="F31" s="39"/>
      <c r="G31" s="39"/>
      <c r="H31" s="39"/>
      <c r="I31" s="39"/>
    </row>
    <row r="32" spans="1:11" ht="11.45" customHeight="1" thickBot="1" x14ac:dyDescent="0.25">
      <c r="A32" s="47" t="s">
        <v>282</v>
      </c>
      <c r="B32" s="41" t="s">
        <v>283</v>
      </c>
      <c r="C32" s="42">
        <f t="shared" ref="C32:G32" si="4">+C34</f>
        <v>95659879</v>
      </c>
      <c r="D32" s="42">
        <f t="shared" si="4"/>
        <v>0</v>
      </c>
      <c r="E32" s="42">
        <f t="shared" si="4"/>
        <v>0</v>
      </c>
      <c r="F32" s="42">
        <f t="shared" si="4"/>
        <v>95659879</v>
      </c>
      <c r="G32" s="42">
        <f t="shared" si="4"/>
        <v>95659879</v>
      </c>
      <c r="H32" s="42">
        <f>+H34</f>
        <v>0</v>
      </c>
      <c r="I32" s="42">
        <f>+I34</f>
        <v>95659879</v>
      </c>
    </row>
    <row r="33" spans="1:9" ht="11.45" customHeight="1" x14ac:dyDescent="0.2">
      <c r="A33" s="43"/>
      <c r="B33" s="33"/>
      <c r="C33" s="44"/>
      <c r="D33" s="44"/>
      <c r="E33" s="44"/>
      <c r="F33" s="44"/>
      <c r="G33" s="44"/>
      <c r="H33" s="44"/>
      <c r="I33" s="44"/>
    </row>
    <row r="34" spans="1:9" ht="11.45" customHeight="1" x14ac:dyDescent="0.2">
      <c r="A34" s="43" t="s">
        <v>284</v>
      </c>
      <c r="B34" s="33" t="s">
        <v>285</v>
      </c>
      <c r="C34" s="44">
        <f t="shared" ref="C34:G34" si="5">+C35+C36</f>
        <v>95659879</v>
      </c>
      <c r="D34" s="44">
        <f t="shared" si="5"/>
        <v>0</v>
      </c>
      <c r="E34" s="44">
        <f t="shared" si="5"/>
        <v>0</v>
      </c>
      <c r="F34" s="44">
        <f>+F35+F36</f>
        <v>95659879</v>
      </c>
      <c r="G34" s="44">
        <f t="shared" si="5"/>
        <v>95659879</v>
      </c>
      <c r="H34" s="44">
        <f>+H35+H36</f>
        <v>0</v>
      </c>
      <c r="I34" s="44">
        <f>+I35+I36</f>
        <v>95659879</v>
      </c>
    </row>
    <row r="35" spans="1:9" s="24" customFormat="1" ht="11.45" customHeight="1" x14ac:dyDescent="0.2">
      <c r="A35" s="98" t="s">
        <v>286</v>
      </c>
      <c r="B35" s="99" t="s">
        <v>287</v>
      </c>
      <c r="C35" s="100">
        <v>95659879</v>
      </c>
      <c r="D35" s="100">
        <v>0</v>
      </c>
      <c r="E35" s="100">
        <v>0</v>
      </c>
      <c r="F35" s="100">
        <f>+C35+D35+E35</f>
        <v>95659879</v>
      </c>
      <c r="G35" s="100">
        <v>95659879</v>
      </c>
      <c r="H35" s="100">
        <v>0</v>
      </c>
      <c r="I35" s="100">
        <f>+G35+H35</f>
        <v>95659879</v>
      </c>
    </row>
    <row r="36" spans="1:9" s="24" customFormat="1" ht="11.45" hidden="1" customHeight="1" x14ac:dyDescent="0.2">
      <c r="A36" s="98" t="s">
        <v>288</v>
      </c>
      <c r="B36" s="99" t="s">
        <v>289</v>
      </c>
      <c r="C36" s="100">
        <v>0</v>
      </c>
      <c r="D36" s="100">
        <v>0</v>
      </c>
      <c r="E36" s="100">
        <v>0</v>
      </c>
      <c r="F36" s="100">
        <f>+C36+D36+E36</f>
        <v>0</v>
      </c>
      <c r="G36" s="100">
        <v>0</v>
      </c>
      <c r="H36" s="100">
        <v>0</v>
      </c>
      <c r="I36" s="100">
        <f>+G36+H36</f>
        <v>0</v>
      </c>
    </row>
    <row r="37" spans="1:9" ht="11.45" hidden="1" customHeight="1" x14ac:dyDescent="0.2">
      <c r="A37" s="45"/>
      <c r="B37" s="1"/>
      <c r="C37" s="39"/>
      <c r="D37" s="39"/>
      <c r="E37" s="39"/>
      <c r="F37" s="39"/>
      <c r="G37" s="39"/>
      <c r="H37" s="39"/>
      <c r="I37" s="39"/>
    </row>
    <row r="38" spans="1:9" ht="11.45" customHeight="1" thickBot="1" x14ac:dyDescent="0.25">
      <c r="A38" s="48"/>
      <c r="B38" s="49"/>
      <c r="C38" s="50"/>
      <c r="D38" s="50"/>
      <c r="E38" s="50"/>
      <c r="F38" s="50"/>
      <c r="G38" s="50"/>
      <c r="H38" s="50"/>
      <c r="I38" s="50"/>
    </row>
    <row r="39" spans="1:9" ht="11.45" customHeight="1" thickTop="1" x14ac:dyDescent="0.2"/>
  </sheetData>
  <mergeCells count="8">
    <mergeCell ref="A12:B12"/>
    <mergeCell ref="A7:A10"/>
    <mergeCell ref="B7:B10"/>
    <mergeCell ref="A1:I1"/>
    <mergeCell ref="A2:I2"/>
    <mergeCell ref="A3:I3"/>
    <mergeCell ref="A4:I4"/>
    <mergeCell ref="A5:I5"/>
  </mergeCells>
  <printOptions horizontalCentered="1"/>
  <pageMargins left="0.78740157480314965" right="0.78740157480314965" top="0.78740157480314965" bottom="0.78740157480314965" header="0.59055118110236227" footer="0.59055118110236227"/>
  <pageSetup scale="80" firstPageNumber="2" orientation="landscape" useFirstPageNumber="1" r:id="rId1"/>
  <headerFooter>
    <oddFooter>&amp;C&amp;P</oddFooter>
  </headerFooter>
  <ignoredErrors>
    <ignoredError sqref="G16:I16 F18:F34 E25:E35 G24:I26 I23 G21:I22 G19:I20 H18:I18 G28:I31 I27 G17 I1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abSelected="1" topLeftCell="I1" workbookViewId="0">
      <selection activeCell="Q24" sqref="Q24"/>
    </sheetView>
  </sheetViews>
  <sheetFormatPr baseColWidth="10" defaultRowHeight="11.25" x14ac:dyDescent="0.2"/>
  <cols>
    <col min="1" max="1" width="18.42578125" style="35" bestFit="1" customWidth="1"/>
    <col min="2" max="2" width="35.7109375" style="36" customWidth="1"/>
    <col min="3" max="3" width="14.28515625" style="37" customWidth="1"/>
    <col min="4" max="4" width="15.7109375" style="37" hidden="1" customWidth="1"/>
    <col min="5" max="9" width="15.7109375" style="37" customWidth="1"/>
    <col min="10" max="11" width="0" style="23" hidden="1" customWidth="1"/>
    <col min="12" max="234" width="11.42578125" style="23"/>
    <col min="235" max="235" width="17.28515625" style="23" bestFit="1" customWidth="1"/>
    <col min="236" max="236" width="35.7109375" style="23" customWidth="1"/>
    <col min="237" max="237" width="14.28515625" style="23" customWidth="1"/>
    <col min="238" max="243" width="15.7109375" style="23" customWidth="1"/>
    <col min="244" max="490" width="11.42578125" style="23"/>
    <col min="491" max="491" width="17.28515625" style="23" bestFit="1" customWidth="1"/>
    <col min="492" max="492" width="35.7109375" style="23" customWidth="1"/>
    <col min="493" max="493" width="14.28515625" style="23" customWidth="1"/>
    <col min="494" max="499" width="15.7109375" style="23" customWidth="1"/>
    <col min="500" max="746" width="11.42578125" style="23"/>
    <col min="747" max="747" width="17.28515625" style="23" bestFit="1" customWidth="1"/>
    <col min="748" max="748" width="35.7109375" style="23" customWidth="1"/>
    <col min="749" max="749" width="14.28515625" style="23" customWidth="1"/>
    <col min="750" max="755" width="15.7109375" style="23" customWidth="1"/>
    <col min="756" max="1002" width="11.42578125" style="23"/>
    <col min="1003" max="1003" width="17.28515625" style="23" bestFit="1" customWidth="1"/>
    <col min="1004" max="1004" width="35.7109375" style="23" customWidth="1"/>
    <col min="1005" max="1005" width="14.28515625" style="23" customWidth="1"/>
    <col min="1006" max="1011" width="15.7109375" style="23" customWidth="1"/>
    <col min="1012" max="1258" width="11.42578125" style="23"/>
    <col min="1259" max="1259" width="17.28515625" style="23" bestFit="1" customWidth="1"/>
    <col min="1260" max="1260" width="35.7109375" style="23" customWidth="1"/>
    <col min="1261" max="1261" width="14.28515625" style="23" customWidth="1"/>
    <col min="1262" max="1267" width="15.7109375" style="23" customWidth="1"/>
    <col min="1268" max="1514" width="11.42578125" style="23"/>
    <col min="1515" max="1515" width="17.28515625" style="23" bestFit="1" customWidth="1"/>
    <col min="1516" max="1516" width="35.7109375" style="23" customWidth="1"/>
    <col min="1517" max="1517" width="14.28515625" style="23" customWidth="1"/>
    <col min="1518" max="1523" width="15.7109375" style="23" customWidth="1"/>
    <col min="1524" max="1770" width="11.42578125" style="23"/>
    <col min="1771" max="1771" width="17.28515625" style="23" bestFit="1" customWidth="1"/>
    <col min="1772" max="1772" width="35.7109375" style="23" customWidth="1"/>
    <col min="1773" max="1773" width="14.28515625" style="23" customWidth="1"/>
    <col min="1774" max="1779" width="15.7109375" style="23" customWidth="1"/>
    <col min="1780" max="2026" width="11.42578125" style="23"/>
    <col min="2027" max="2027" width="17.28515625" style="23" bestFit="1" customWidth="1"/>
    <col min="2028" max="2028" width="35.7109375" style="23" customWidth="1"/>
    <col min="2029" max="2029" width="14.28515625" style="23" customWidth="1"/>
    <col min="2030" max="2035" width="15.7109375" style="23" customWidth="1"/>
    <col min="2036" max="2282" width="11.42578125" style="23"/>
    <col min="2283" max="2283" width="17.28515625" style="23" bestFit="1" customWidth="1"/>
    <col min="2284" max="2284" width="35.7109375" style="23" customWidth="1"/>
    <col min="2285" max="2285" width="14.28515625" style="23" customWidth="1"/>
    <col min="2286" max="2291" width="15.7109375" style="23" customWidth="1"/>
    <col min="2292" max="2538" width="11.42578125" style="23"/>
    <col min="2539" max="2539" width="17.28515625" style="23" bestFit="1" customWidth="1"/>
    <col min="2540" max="2540" width="35.7109375" style="23" customWidth="1"/>
    <col min="2541" max="2541" width="14.28515625" style="23" customWidth="1"/>
    <col min="2542" max="2547" width="15.7109375" style="23" customWidth="1"/>
    <col min="2548" max="2794" width="11.42578125" style="23"/>
    <col min="2795" max="2795" width="17.28515625" style="23" bestFit="1" customWidth="1"/>
    <col min="2796" max="2796" width="35.7109375" style="23" customWidth="1"/>
    <col min="2797" max="2797" width="14.28515625" style="23" customWidth="1"/>
    <col min="2798" max="2803" width="15.7109375" style="23" customWidth="1"/>
    <col min="2804" max="3050" width="11.42578125" style="23"/>
    <col min="3051" max="3051" width="17.28515625" style="23" bestFit="1" customWidth="1"/>
    <col min="3052" max="3052" width="35.7109375" style="23" customWidth="1"/>
    <col min="3053" max="3053" width="14.28515625" style="23" customWidth="1"/>
    <col min="3054" max="3059" width="15.7109375" style="23" customWidth="1"/>
    <col min="3060" max="3306" width="11.42578125" style="23"/>
    <col min="3307" max="3307" width="17.28515625" style="23" bestFit="1" customWidth="1"/>
    <col min="3308" max="3308" width="35.7109375" style="23" customWidth="1"/>
    <col min="3309" max="3309" width="14.28515625" style="23" customWidth="1"/>
    <col min="3310" max="3315" width="15.7109375" style="23" customWidth="1"/>
    <col min="3316" max="3562" width="11.42578125" style="23"/>
    <col min="3563" max="3563" width="17.28515625" style="23" bestFit="1" customWidth="1"/>
    <col min="3564" max="3564" width="35.7109375" style="23" customWidth="1"/>
    <col min="3565" max="3565" width="14.28515625" style="23" customWidth="1"/>
    <col min="3566" max="3571" width="15.7109375" style="23" customWidth="1"/>
    <col min="3572" max="3818" width="11.42578125" style="23"/>
    <col min="3819" max="3819" width="17.28515625" style="23" bestFit="1" customWidth="1"/>
    <col min="3820" max="3820" width="35.7109375" style="23" customWidth="1"/>
    <col min="3821" max="3821" width="14.28515625" style="23" customWidth="1"/>
    <col min="3822" max="3827" width="15.7109375" style="23" customWidth="1"/>
    <col min="3828" max="4074" width="11.42578125" style="23"/>
    <col min="4075" max="4075" width="17.28515625" style="23" bestFit="1" customWidth="1"/>
    <col min="4076" max="4076" width="35.7109375" style="23" customWidth="1"/>
    <col min="4077" max="4077" width="14.28515625" style="23" customWidth="1"/>
    <col min="4078" max="4083" width="15.7109375" style="23" customWidth="1"/>
    <col min="4084" max="4330" width="11.42578125" style="23"/>
    <col min="4331" max="4331" width="17.28515625" style="23" bestFit="1" customWidth="1"/>
    <col min="4332" max="4332" width="35.7109375" style="23" customWidth="1"/>
    <col min="4333" max="4333" width="14.28515625" style="23" customWidth="1"/>
    <col min="4334" max="4339" width="15.7109375" style="23" customWidth="1"/>
    <col min="4340" max="4586" width="11.42578125" style="23"/>
    <col min="4587" max="4587" width="17.28515625" style="23" bestFit="1" customWidth="1"/>
    <col min="4588" max="4588" width="35.7109375" style="23" customWidth="1"/>
    <col min="4589" max="4589" width="14.28515625" style="23" customWidth="1"/>
    <col min="4590" max="4595" width="15.7109375" style="23" customWidth="1"/>
    <col min="4596" max="4842" width="11.42578125" style="23"/>
    <col min="4843" max="4843" width="17.28515625" style="23" bestFit="1" customWidth="1"/>
    <col min="4844" max="4844" width="35.7109375" style="23" customWidth="1"/>
    <col min="4845" max="4845" width="14.28515625" style="23" customWidth="1"/>
    <col min="4846" max="4851" width="15.7109375" style="23" customWidth="1"/>
    <col min="4852" max="5098" width="11.42578125" style="23"/>
    <col min="5099" max="5099" width="17.28515625" style="23" bestFit="1" customWidth="1"/>
    <col min="5100" max="5100" width="35.7109375" style="23" customWidth="1"/>
    <col min="5101" max="5101" width="14.28515625" style="23" customWidth="1"/>
    <col min="5102" max="5107" width="15.7109375" style="23" customWidth="1"/>
    <col min="5108" max="5354" width="11.42578125" style="23"/>
    <col min="5355" max="5355" width="17.28515625" style="23" bestFit="1" customWidth="1"/>
    <col min="5356" max="5356" width="35.7109375" style="23" customWidth="1"/>
    <col min="5357" max="5357" width="14.28515625" style="23" customWidth="1"/>
    <col min="5358" max="5363" width="15.7109375" style="23" customWidth="1"/>
    <col min="5364" max="5610" width="11.42578125" style="23"/>
    <col min="5611" max="5611" width="17.28515625" style="23" bestFit="1" customWidth="1"/>
    <col min="5612" max="5612" width="35.7109375" style="23" customWidth="1"/>
    <col min="5613" max="5613" width="14.28515625" style="23" customWidth="1"/>
    <col min="5614" max="5619" width="15.7109375" style="23" customWidth="1"/>
    <col min="5620" max="5866" width="11.42578125" style="23"/>
    <col min="5867" max="5867" width="17.28515625" style="23" bestFit="1" customWidth="1"/>
    <col min="5868" max="5868" width="35.7109375" style="23" customWidth="1"/>
    <col min="5869" max="5869" width="14.28515625" style="23" customWidth="1"/>
    <col min="5870" max="5875" width="15.7109375" style="23" customWidth="1"/>
    <col min="5876" max="6122" width="11.42578125" style="23"/>
    <col min="6123" max="6123" width="17.28515625" style="23" bestFit="1" customWidth="1"/>
    <col min="6124" max="6124" width="35.7109375" style="23" customWidth="1"/>
    <col min="6125" max="6125" width="14.28515625" style="23" customWidth="1"/>
    <col min="6126" max="6131" width="15.7109375" style="23" customWidth="1"/>
    <col min="6132" max="6378" width="11.42578125" style="23"/>
    <col min="6379" max="6379" width="17.28515625" style="23" bestFit="1" customWidth="1"/>
    <col min="6380" max="6380" width="35.7109375" style="23" customWidth="1"/>
    <col min="6381" max="6381" width="14.28515625" style="23" customWidth="1"/>
    <col min="6382" max="6387" width="15.7109375" style="23" customWidth="1"/>
    <col min="6388" max="6634" width="11.42578125" style="23"/>
    <col min="6635" max="6635" width="17.28515625" style="23" bestFit="1" customWidth="1"/>
    <col min="6636" max="6636" width="35.7109375" style="23" customWidth="1"/>
    <col min="6637" max="6637" width="14.28515625" style="23" customWidth="1"/>
    <col min="6638" max="6643" width="15.7109375" style="23" customWidth="1"/>
    <col min="6644" max="6890" width="11.42578125" style="23"/>
    <col min="6891" max="6891" width="17.28515625" style="23" bestFit="1" customWidth="1"/>
    <col min="6892" max="6892" width="35.7109375" style="23" customWidth="1"/>
    <col min="6893" max="6893" width="14.28515625" style="23" customWidth="1"/>
    <col min="6894" max="6899" width="15.7109375" style="23" customWidth="1"/>
    <col min="6900" max="7146" width="11.42578125" style="23"/>
    <col min="7147" max="7147" width="17.28515625" style="23" bestFit="1" customWidth="1"/>
    <col min="7148" max="7148" width="35.7109375" style="23" customWidth="1"/>
    <col min="7149" max="7149" width="14.28515625" style="23" customWidth="1"/>
    <col min="7150" max="7155" width="15.7109375" style="23" customWidth="1"/>
    <col min="7156" max="7402" width="11.42578125" style="23"/>
    <col min="7403" max="7403" width="17.28515625" style="23" bestFit="1" customWidth="1"/>
    <col min="7404" max="7404" width="35.7109375" style="23" customWidth="1"/>
    <col min="7405" max="7405" width="14.28515625" style="23" customWidth="1"/>
    <col min="7406" max="7411" width="15.7109375" style="23" customWidth="1"/>
    <col min="7412" max="7658" width="11.42578125" style="23"/>
    <col min="7659" max="7659" width="17.28515625" style="23" bestFit="1" customWidth="1"/>
    <col min="7660" max="7660" width="35.7109375" style="23" customWidth="1"/>
    <col min="7661" max="7661" width="14.28515625" style="23" customWidth="1"/>
    <col min="7662" max="7667" width="15.7109375" style="23" customWidth="1"/>
    <col min="7668" max="7914" width="11.42578125" style="23"/>
    <col min="7915" max="7915" width="17.28515625" style="23" bestFit="1" customWidth="1"/>
    <col min="7916" max="7916" width="35.7109375" style="23" customWidth="1"/>
    <col min="7917" max="7917" width="14.28515625" style="23" customWidth="1"/>
    <col min="7918" max="7923" width="15.7109375" style="23" customWidth="1"/>
    <col min="7924" max="8170" width="11.42578125" style="23"/>
    <col min="8171" max="8171" width="17.28515625" style="23" bestFit="1" customWidth="1"/>
    <col min="8172" max="8172" width="35.7109375" style="23" customWidth="1"/>
    <col min="8173" max="8173" width="14.28515625" style="23" customWidth="1"/>
    <col min="8174" max="8179" width="15.7109375" style="23" customWidth="1"/>
    <col min="8180" max="8426" width="11.42578125" style="23"/>
    <col min="8427" max="8427" width="17.28515625" style="23" bestFit="1" customWidth="1"/>
    <col min="8428" max="8428" width="35.7109375" style="23" customWidth="1"/>
    <col min="8429" max="8429" width="14.28515625" style="23" customWidth="1"/>
    <col min="8430" max="8435" width="15.7109375" style="23" customWidth="1"/>
    <col min="8436" max="8682" width="11.42578125" style="23"/>
    <col min="8683" max="8683" width="17.28515625" style="23" bestFit="1" customWidth="1"/>
    <col min="8684" max="8684" width="35.7109375" style="23" customWidth="1"/>
    <col min="8685" max="8685" width="14.28515625" style="23" customWidth="1"/>
    <col min="8686" max="8691" width="15.7109375" style="23" customWidth="1"/>
    <col min="8692" max="8938" width="11.42578125" style="23"/>
    <col min="8939" max="8939" width="17.28515625" style="23" bestFit="1" customWidth="1"/>
    <col min="8940" max="8940" width="35.7109375" style="23" customWidth="1"/>
    <col min="8941" max="8941" width="14.28515625" style="23" customWidth="1"/>
    <col min="8942" max="8947" width="15.7109375" style="23" customWidth="1"/>
    <col min="8948" max="9194" width="11.42578125" style="23"/>
    <col min="9195" max="9195" width="17.28515625" style="23" bestFit="1" customWidth="1"/>
    <col min="9196" max="9196" width="35.7109375" style="23" customWidth="1"/>
    <col min="9197" max="9197" width="14.28515625" style="23" customWidth="1"/>
    <col min="9198" max="9203" width="15.7109375" style="23" customWidth="1"/>
    <col min="9204" max="9450" width="11.42578125" style="23"/>
    <col min="9451" max="9451" width="17.28515625" style="23" bestFit="1" customWidth="1"/>
    <col min="9452" max="9452" width="35.7109375" style="23" customWidth="1"/>
    <col min="9453" max="9453" width="14.28515625" style="23" customWidth="1"/>
    <col min="9454" max="9459" width="15.7109375" style="23" customWidth="1"/>
    <col min="9460" max="9706" width="11.42578125" style="23"/>
    <col min="9707" max="9707" width="17.28515625" style="23" bestFit="1" customWidth="1"/>
    <col min="9708" max="9708" width="35.7109375" style="23" customWidth="1"/>
    <col min="9709" max="9709" width="14.28515625" style="23" customWidth="1"/>
    <col min="9710" max="9715" width="15.7109375" style="23" customWidth="1"/>
    <col min="9716" max="9962" width="11.42578125" style="23"/>
    <col min="9963" max="9963" width="17.28515625" style="23" bestFit="1" customWidth="1"/>
    <col min="9964" max="9964" width="35.7109375" style="23" customWidth="1"/>
    <col min="9965" max="9965" width="14.28515625" style="23" customWidth="1"/>
    <col min="9966" max="9971" width="15.7109375" style="23" customWidth="1"/>
    <col min="9972" max="10218" width="11.42578125" style="23"/>
    <col min="10219" max="10219" width="17.28515625" style="23" bestFit="1" customWidth="1"/>
    <col min="10220" max="10220" width="35.7109375" style="23" customWidth="1"/>
    <col min="10221" max="10221" width="14.28515625" style="23" customWidth="1"/>
    <col min="10222" max="10227" width="15.7109375" style="23" customWidth="1"/>
    <col min="10228" max="10474" width="11.42578125" style="23"/>
    <col min="10475" max="10475" width="17.28515625" style="23" bestFit="1" customWidth="1"/>
    <col min="10476" max="10476" width="35.7109375" style="23" customWidth="1"/>
    <col min="10477" max="10477" width="14.28515625" style="23" customWidth="1"/>
    <col min="10478" max="10483" width="15.7109375" style="23" customWidth="1"/>
    <col min="10484" max="10730" width="11.42578125" style="23"/>
    <col min="10731" max="10731" width="17.28515625" style="23" bestFit="1" customWidth="1"/>
    <col min="10732" max="10732" width="35.7109375" style="23" customWidth="1"/>
    <col min="10733" max="10733" width="14.28515625" style="23" customWidth="1"/>
    <col min="10734" max="10739" width="15.7109375" style="23" customWidth="1"/>
    <col min="10740" max="10986" width="11.42578125" style="23"/>
    <col min="10987" max="10987" width="17.28515625" style="23" bestFit="1" customWidth="1"/>
    <col min="10988" max="10988" width="35.7109375" style="23" customWidth="1"/>
    <col min="10989" max="10989" width="14.28515625" style="23" customWidth="1"/>
    <col min="10990" max="10995" width="15.7109375" style="23" customWidth="1"/>
    <col min="10996" max="11242" width="11.42578125" style="23"/>
    <col min="11243" max="11243" width="17.28515625" style="23" bestFit="1" customWidth="1"/>
    <col min="11244" max="11244" width="35.7109375" style="23" customWidth="1"/>
    <col min="11245" max="11245" width="14.28515625" style="23" customWidth="1"/>
    <col min="11246" max="11251" width="15.7109375" style="23" customWidth="1"/>
    <col min="11252" max="11498" width="11.42578125" style="23"/>
    <col min="11499" max="11499" width="17.28515625" style="23" bestFit="1" customWidth="1"/>
    <col min="11500" max="11500" width="35.7109375" style="23" customWidth="1"/>
    <col min="11501" max="11501" width="14.28515625" style="23" customWidth="1"/>
    <col min="11502" max="11507" width="15.7109375" style="23" customWidth="1"/>
    <col min="11508" max="11754" width="11.42578125" style="23"/>
    <col min="11755" max="11755" width="17.28515625" style="23" bestFit="1" customWidth="1"/>
    <col min="11756" max="11756" width="35.7109375" style="23" customWidth="1"/>
    <col min="11757" max="11757" width="14.28515625" style="23" customWidth="1"/>
    <col min="11758" max="11763" width="15.7109375" style="23" customWidth="1"/>
    <col min="11764" max="12010" width="11.42578125" style="23"/>
    <col min="12011" max="12011" width="17.28515625" style="23" bestFit="1" customWidth="1"/>
    <col min="12012" max="12012" width="35.7109375" style="23" customWidth="1"/>
    <col min="12013" max="12013" width="14.28515625" style="23" customWidth="1"/>
    <col min="12014" max="12019" width="15.7109375" style="23" customWidth="1"/>
    <col min="12020" max="12266" width="11.42578125" style="23"/>
    <col min="12267" max="12267" width="17.28515625" style="23" bestFit="1" customWidth="1"/>
    <col min="12268" max="12268" width="35.7109375" style="23" customWidth="1"/>
    <col min="12269" max="12269" width="14.28515625" style="23" customWidth="1"/>
    <col min="12270" max="12275" width="15.7109375" style="23" customWidth="1"/>
    <col min="12276" max="12522" width="11.42578125" style="23"/>
    <col min="12523" max="12523" width="17.28515625" style="23" bestFit="1" customWidth="1"/>
    <col min="12524" max="12524" width="35.7109375" style="23" customWidth="1"/>
    <col min="12525" max="12525" width="14.28515625" style="23" customWidth="1"/>
    <col min="12526" max="12531" width="15.7109375" style="23" customWidth="1"/>
    <col min="12532" max="12778" width="11.42578125" style="23"/>
    <col min="12779" max="12779" width="17.28515625" style="23" bestFit="1" customWidth="1"/>
    <col min="12780" max="12780" width="35.7109375" style="23" customWidth="1"/>
    <col min="12781" max="12781" width="14.28515625" style="23" customWidth="1"/>
    <col min="12782" max="12787" width="15.7109375" style="23" customWidth="1"/>
    <col min="12788" max="13034" width="11.42578125" style="23"/>
    <col min="13035" max="13035" width="17.28515625" style="23" bestFit="1" customWidth="1"/>
    <col min="13036" max="13036" width="35.7109375" style="23" customWidth="1"/>
    <col min="13037" max="13037" width="14.28515625" style="23" customWidth="1"/>
    <col min="13038" max="13043" width="15.7109375" style="23" customWidth="1"/>
    <col min="13044" max="13290" width="11.42578125" style="23"/>
    <col min="13291" max="13291" width="17.28515625" style="23" bestFit="1" customWidth="1"/>
    <col min="13292" max="13292" width="35.7109375" style="23" customWidth="1"/>
    <col min="13293" max="13293" width="14.28515625" style="23" customWidth="1"/>
    <col min="13294" max="13299" width="15.7109375" style="23" customWidth="1"/>
    <col min="13300" max="13546" width="11.42578125" style="23"/>
    <col min="13547" max="13547" width="17.28515625" style="23" bestFit="1" customWidth="1"/>
    <col min="13548" max="13548" width="35.7109375" style="23" customWidth="1"/>
    <col min="13549" max="13549" width="14.28515625" style="23" customWidth="1"/>
    <col min="13550" max="13555" width="15.7109375" style="23" customWidth="1"/>
    <col min="13556" max="13802" width="11.42578125" style="23"/>
    <col min="13803" max="13803" width="17.28515625" style="23" bestFit="1" customWidth="1"/>
    <col min="13804" max="13804" width="35.7109375" style="23" customWidth="1"/>
    <col min="13805" max="13805" width="14.28515625" style="23" customWidth="1"/>
    <col min="13806" max="13811" width="15.7109375" style="23" customWidth="1"/>
    <col min="13812" max="14058" width="11.42578125" style="23"/>
    <col min="14059" max="14059" width="17.28515625" style="23" bestFit="1" customWidth="1"/>
    <col min="14060" max="14060" width="35.7109375" style="23" customWidth="1"/>
    <col min="14061" max="14061" width="14.28515625" style="23" customWidth="1"/>
    <col min="14062" max="14067" width="15.7109375" style="23" customWidth="1"/>
    <col min="14068" max="14314" width="11.42578125" style="23"/>
    <col min="14315" max="14315" width="17.28515625" style="23" bestFit="1" customWidth="1"/>
    <col min="14316" max="14316" width="35.7109375" style="23" customWidth="1"/>
    <col min="14317" max="14317" width="14.28515625" style="23" customWidth="1"/>
    <col min="14318" max="14323" width="15.7109375" style="23" customWidth="1"/>
    <col min="14324" max="14570" width="11.42578125" style="23"/>
    <col min="14571" max="14571" width="17.28515625" style="23" bestFit="1" customWidth="1"/>
    <col min="14572" max="14572" width="35.7109375" style="23" customWidth="1"/>
    <col min="14573" max="14573" width="14.28515625" style="23" customWidth="1"/>
    <col min="14574" max="14579" width="15.7109375" style="23" customWidth="1"/>
    <col min="14580" max="14826" width="11.42578125" style="23"/>
    <col min="14827" max="14827" width="17.28515625" style="23" bestFit="1" customWidth="1"/>
    <col min="14828" max="14828" width="35.7109375" style="23" customWidth="1"/>
    <col min="14829" max="14829" width="14.28515625" style="23" customWidth="1"/>
    <col min="14830" max="14835" width="15.7109375" style="23" customWidth="1"/>
    <col min="14836" max="15082" width="11.42578125" style="23"/>
    <col min="15083" max="15083" width="17.28515625" style="23" bestFit="1" customWidth="1"/>
    <col min="15084" max="15084" width="35.7109375" style="23" customWidth="1"/>
    <col min="15085" max="15085" width="14.28515625" style="23" customWidth="1"/>
    <col min="15086" max="15091" width="15.7109375" style="23" customWidth="1"/>
    <col min="15092" max="15338" width="11.42578125" style="23"/>
    <col min="15339" max="15339" width="17.28515625" style="23" bestFit="1" customWidth="1"/>
    <col min="15340" max="15340" width="35.7109375" style="23" customWidth="1"/>
    <col min="15341" max="15341" width="14.28515625" style="23" customWidth="1"/>
    <col min="15342" max="15347" width="15.7109375" style="23" customWidth="1"/>
    <col min="15348" max="15594" width="11.42578125" style="23"/>
    <col min="15595" max="15595" width="17.28515625" style="23" bestFit="1" customWidth="1"/>
    <col min="15596" max="15596" width="35.7109375" style="23" customWidth="1"/>
    <col min="15597" max="15597" width="14.28515625" style="23" customWidth="1"/>
    <col min="15598" max="15603" width="15.7109375" style="23" customWidth="1"/>
    <col min="15604" max="15850" width="11.42578125" style="23"/>
    <col min="15851" max="15851" width="17.28515625" style="23" bestFit="1" customWidth="1"/>
    <col min="15852" max="15852" width="35.7109375" style="23" customWidth="1"/>
    <col min="15853" max="15853" width="14.28515625" style="23" customWidth="1"/>
    <col min="15854" max="15859" width="15.7109375" style="23" customWidth="1"/>
    <col min="15860" max="16106" width="11.42578125" style="23"/>
    <col min="16107" max="16107" width="17.28515625" style="23" bestFit="1" customWidth="1"/>
    <col min="16108" max="16108" width="35.7109375" style="23" customWidth="1"/>
    <col min="16109" max="16109" width="14.28515625" style="23" customWidth="1"/>
    <col min="16110" max="16115" width="15.7109375" style="23" customWidth="1"/>
    <col min="16116" max="16384" width="11.42578125" style="23"/>
  </cols>
  <sheetData>
    <row r="1" spans="1:9" x14ac:dyDescent="0.2">
      <c r="A1" s="132" t="s">
        <v>364</v>
      </c>
      <c r="B1" s="132"/>
      <c r="C1" s="132"/>
      <c r="D1" s="132"/>
      <c r="E1" s="132"/>
      <c r="F1" s="132"/>
      <c r="G1" s="132"/>
      <c r="H1" s="132"/>
      <c r="I1" s="132"/>
    </row>
    <row r="2" spans="1:9" x14ac:dyDescent="0.2">
      <c r="A2" s="133" t="s">
        <v>240</v>
      </c>
      <c r="B2" s="133"/>
      <c r="C2" s="133"/>
      <c r="D2" s="133"/>
      <c r="E2" s="133"/>
      <c r="F2" s="133"/>
      <c r="G2" s="133"/>
      <c r="H2" s="133"/>
      <c r="I2" s="133"/>
    </row>
    <row r="3" spans="1:9" x14ac:dyDescent="0.2">
      <c r="A3" s="133" t="s">
        <v>1</v>
      </c>
      <c r="B3" s="133"/>
      <c r="C3" s="133"/>
      <c r="D3" s="133"/>
      <c r="E3" s="133"/>
      <c r="F3" s="133"/>
      <c r="G3" s="133"/>
      <c r="H3" s="133"/>
      <c r="I3" s="133"/>
    </row>
    <row r="4" spans="1:9" x14ac:dyDescent="0.2">
      <c r="A4" s="133" t="str">
        <f>+'PRO-1'!A4:I4</f>
        <v>ESTADO DE INGRESOS IV TRIMESTRE 2019</v>
      </c>
      <c r="B4" s="133"/>
      <c r="C4" s="133"/>
      <c r="D4" s="133"/>
      <c r="E4" s="133"/>
      <c r="F4" s="133"/>
      <c r="G4" s="133"/>
      <c r="H4" s="133"/>
      <c r="I4" s="133"/>
    </row>
    <row r="5" spans="1:9" x14ac:dyDescent="0.2">
      <c r="A5" s="133" t="s">
        <v>349</v>
      </c>
      <c r="B5" s="133"/>
      <c r="C5" s="133"/>
      <c r="D5" s="133"/>
      <c r="E5" s="133"/>
      <c r="F5" s="133"/>
      <c r="G5" s="133"/>
      <c r="H5" s="133"/>
      <c r="I5" s="133"/>
    </row>
    <row r="6" spans="1:9" x14ac:dyDescent="0.2">
      <c r="A6" s="2"/>
      <c r="B6" s="33"/>
      <c r="C6" s="34"/>
      <c r="D6" s="34"/>
      <c r="E6" s="34"/>
      <c r="F6" s="34"/>
      <c r="G6" s="34"/>
      <c r="H6" s="34"/>
      <c r="I6" s="34"/>
    </row>
    <row r="7" spans="1:9" x14ac:dyDescent="0.2">
      <c r="A7" s="52" t="s">
        <v>242</v>
      </c>
      <c r="B7" s="53"/>
      <c r="C7" s="54"/>
      <c r="D7" s="54"/>
      <c r="E7" s="54"/>
      <c r="F7" s="54"/>
      <c r="G7" s="54"/>
      <c r="H7" s="54"/>
      <c r="I7" s="54"/>
    </row>
    <row r="8" spans="1:9" x14ac:dyDescent="0.2">
      <c r="A8" s="55" t="s">
        <v>243</v>
      </c>
      <c r="B8" s="55" t="s">
        <v>244</v>
      </c>
      <c r="C8" s="56" t="s">
        <v>245</v>
      </c>
      <c r="D8" s="56" t="s">
        <v>246</v>
      </c>
      <c r="E8" s="56" t="s">
        <v>247</v>
      </c>
      <c r="F8" s="56" t="s">
        <v>245</v>
      </c>
      <c r="G8" s="56" t="s">
        <v>248</v>
      </c>
      <c r="H8" s="56" t="s">
        <v>248</v>
      </c>
      <c r="I8" s="56" t="s">
        <v>249</v>
      </c>
    </row>
    <row r="9" spans="1:9" x14ac:dyDescent="0.2">
      <c r="A9" s="55" t="s">
        <v>3</v>
      </c>
      <c r="B9" s="55"/>
      <c r="C9" s="56" t="s">
        <v>250</v>
      </c>
      <c r="D9" s="56" t="s">
        <v>245</v>
      </c>
      <c r="E9" s="56" t="s">
        <v>251</v>
      </c>
      <c r="F9" s="57" t="s">
        <v>252</v>
      </c>
      <c r="G9" s="58" t="s">
        <v>253</v>
      </c>
      <c r="H9" s="58" t="str">
        <f>+'PRO-1'!H9</f>
        <v>IV TRIMESTRE</v>
      </c>
      <c r="I9" s="59" t="s">
        <v>254</v>
      </c>
    </row>
    <row r="10" spans="1:9" x14ac:dyDescent="0.2">
      <c r="A10" s="60"/>
      <c r="B10" s="60"/>
      <c r="C10" s="61"/>
      <c r="D10" s="61"/>
      <c r="E10" s="61"/>
      <c r="F10" s="61"/>
      <c r="G10" s="61"/>
      <c r="H10" s="61"/>
      <c r="I10" s="61"/>
    </row>
    <row r="11" spans="1:9" ht="11.45" customHeight="1" x14ac:dyDescent="0.2"/>
    <row r="12" spans="1:9" ht="11.45" customHeight="1" x14ac:dyDescent="0.2">
      <c r="A12" s="122" t="s">
        <v>255</v>
      </c>
      <c r="B12" s="122"/>
      <c r="C12" s="38">
        <f t="shared" ref="C12:G12" si="0">+C14+C32</f>
        <v>179673825</v>
      </c>
      <c r="D12" s="38">
        <f t="shared" si="0"/>
        <v>0</v>
      </c>
      <c r="E12" s="38">
        <f t="shared" si="0"/>
        <v>0</v>
      </c>
      <c r="F12" s="38">
        <f t="shared" si="0"/>
        <v>179673825</v>
      </c>
      <c r="G12" s="38">
        <f t="shared" si="0"/>
        <v>135452043.74120787</v>
      </c>
      <c r="H12" s="38">
        <f>+H14+H32</f>
        <v>43481745.570542499</v>
      </c>
      <c r="I12" s="38">
        <f>+I14+I32</f>
        <v>178933789.31175035</v>
      </c>
    </row>
    <row r="13" spans="1:9" ht="11.45" customHeight="1" x14ac:dyDescent="0.2">
      <c r="A13" s="2"/>
      <c r="B13" s="1"/>
      <c r="C13" s="39"/>
      <c r="D13" s="39"/>
      <c r="E13" s="39"/>
      <c r="F13" s="39"/>
      <c r="G13" s="39"/>
      <c r="H13" s="39"/>
      <c r="I13" s="39"/>
    </row>
    <row r="14" spans="1:9" ht="11.45" customHeight="1" thickBot="1" x14ac:dyDescent="0.25">
      <c r="A14" s="40" t="s">
        <v>256</v>
      </c>
      <c r="B14" s="41" t="s">
        <v>257</v>
      </c>
      <c r="C14" s="42">
        <f t="shared" ref="C14:H14" si="1">+C16+C25</f>
        <v>174548825</v>
      </c>
      <c r="D14" s="42">
        <f t="shared" si="1"/>
        <v>0</v>
      </c>
      <c r="E14" s="42">
        <f t="shared" si="1"/>
        <v>0</v>
      </c>
      <c r="F14" s="42">
        <f t="shared" si="1"/>
        <v>174548825</v>
      </c>
      <c r="G14" s="42">
        <f t="shared" si="1"/>
        <v>130327043.74120787</v>
      </c>
      <c r="H14" s="42">
        <f t="shared" si="1"/>
        <v>43481745.570542499</v>
      </c>
      <c r="I14" s="42">
        <f>+I16+I25</f>
        <v>173808789.31175035</v>
      </c>
    </row>
    <row r="15" spans="1:9" ht="11.45" customHeight="1" x14ac:dyDescent="0.2">
      <c r="A15" s="43"/>
      <c r="B15" s="33"/>
      <c r="C15" s="44"/>
      <c r="D15" s="44"/>
      <c r="E15" s="44"/>
      <c r="F15" s="44"/>
      <c r="G15" s="44"/>
      <c r="H15" s="44"/>
      <c r="I15" s="44"/>
    </row>
    <row r="16" spans="1:9" ht="11.45" customHeight="1" x14ac:dyDescent="0.2">
      <c r="A16" s="43" t="s">
        <v>258</v>
      </c>
      <c r="B16" s="33" t="s">
        <v>259</v>
      </c>
      <c r="C16" s="44">
        <f>+C17+C19+C21</f>
        <v>890825</v>
      </c>
      <c r="D16" s="44">
        <f>+D17+D19+D21</f>
        <v>0</v>
      </c>
      <c r="E16" s="44">
        <f>+E17+E19+E21</f>
        <v>0</v>
      </c>
      <c r="F16" s="44">
        <f>+F17+F19+F21</f>
        <v>890825</v>
      </c>
      <c r="G16" s="44">
        <f>+G17</f>
        <v>83543.741207873929</v>
      </c>
      <c r="H16" s="44">
        <f>+H17+H19+H21</f>
        <v>67245.47</v>
      </c>
      <c r="I16" s="44">
        <f t="shared" ref="I16:I23" si="2">+G16+H16</f>
        <v>150789.21120787394</v>
      </c>
    </row>
    <row r="17" spans="1:11" ht="11.45" customHeight="1" x14ac:dyDescent="0.2">
      <c r="A17" s="45" t="s">
        <v>260</v>
      </c>
      <c r="B17" s="1" t="s">
        <v>261</v>
      </c>
      <c r="C17" s="39">
        <f>+C18</f>
        <v>890825</v>
      </c>
      <c r="D17" s="39">
        <f>+D18</f>
        <v>0</v>
      </c>
      <c r="E17" s="39">
        <f>+E18</f>
        <v>0</v>
      </c>
      <c r="F17" s="39">
        <f>+F18</f>
        <v>890825</v>
      </c>
      <c r="G17" s="39">
        <f>+G18</f>
        <v>83543.741207873929</v>
      </c>
      <c r="H17" s="39">
        <f>+H18</f>
        <v>67245.47</v>
      </c>
      <c r="I17" s="39">
        <f t="shared" si="2"/>
        <v>150789.21120787394</v>
      </c>
    </row>
    <row r="18" spans="1:11" ht="11.45" customHeight="1" x14ac:dyDescent="0.2">
      <c r="A18" s="45" t="s">
        <v>262</v>
      </c>
      <c r="B18" s="1" t="s">
        <v>263</v>
      </c>
      <c r="C18" s="39">
        <v>890825</v>
      </c>
      <c r="D18" s="39">
        <v>0</v>
      </c>
      <c r="E18" s="39">
        <v>0</v>
      </c>
      <c r="F18" s="39">
        <f>+C18+D18+E18</f>
        <v>890825</v>
      </c>
      <c r="G18" s="39">
        <v>83543.741207873929</v>
      </c>
      <c r="H18" s="39">
        <v>67245.47</v>
      </c>
      <c r="I18" s="39">
        <f t="shared" si="2"/>
        <v>150789.21120787394</v>
      </c>
    </row>
    <row r="19" spans="1:11" ht="11.45" hidden="1" customHeight="1" x14ac:dyDescent="0.2">
      <c r="A19" s="45" t="s">
        <v>264</v>
      </c>
      <c r="B19" s="1" t="s">
        <v>265</v>
      </c>
      <c r="C19" s="39">
        <f>+C20</f>
        <v>0</v>
      </c>
      <c r="D19" s="39">
        <f>+D20</f>
        <v>0</v>
      </c>
      <c r="E19" s="39">
        <f>+E20</f>
        <v>0</v>
      </c>
      <c r="F19" s="39">
        <f>+F20</f>
        <v>0</v>
      </c>
      <c r="G19" s="39">
        <v>0</v>
      </c>
      <c r="H19" s="39">
        <f>+H20</f>
        <v>0</v>
      </c>
      <c r="I19" s="39">
        <f t="shared" si="2"/>
        <v>0</v>
      </c>
    </row>
    <row r="20" spans="1:11" ht="11.45" hidden="1" customHeight="1" x14ac:dyDescent="0.2">
      <c r="A20" s="45" t="s">
        <v>266</v>
      </c>
      <c r="B20" s="1" t="s">
        <v>267</v>
      </c>
      <c r="C20" s="39">
        <v>0</v>
      </c>
      <c r="D20" s="39">
        <v>0</v>
      </c>
      <c r="E20" s="39">
        <v>0</v>
      </c>
      <c r="F20" s="39">
        <f>+C20+D20+E20</f>
        <v>0</v>
      </c>
      <c r="G20" s="39">
        <v>0</v>
      </c>
      <c r="H20" s="39">
        <v>0</v>
      </c>
      <c r="I20" s="39">
        <f t="shared" si="2"/>
        <v>0</v>
      </c>
    </row>
    <row r="21" spans="1:11" ht="11.45" hidden="1" customHeight="1" x14ac:dyDescent="0.2">
      <c r="A21" s="45" t="s">
        <v>268</v>
      </c>
      <c r="B21" s="1" t="s">
        <v>269</v>
      </c>
      <c r="C21" s="39">
        <f>+C22+C23</f>
        <v>0</v>
      </c>
      <c r="D21" s="39">
        <f>+D22+D23</f>
        <v>0</v>
      </c>
      <c r="E21" s="39">
        <f>+E22+E23</f>
        <v>0</v>
      </c>
      <c r="F21" s="39">
        <f>+F22+F23</f>
        <v>0</v>
      </c>
      <c r="G21" s="39">
        <v>0</v>
      </c>
      <c r="H21" s="39">
        <f>+H22+H23</f>
        <v>0</v>
      </c>
      <c r="I21" s="39">
        <f t="shared" si="2"/>
        <v>0</v>
      </c>
    </row>
    <row r="22" spans="1:11" ht="11.45" hidden="1" customHeight="1" x14ac:dyDescent="0.2">
      <c r="A22" s="45" t="s">
        <v>270</v>
      </c>
      <c r="B22" s="1" t="s">
        <v>271</v>
      </c>
      <c r="C22" s="39">
        <v>0</v>
      </c>
      <c r="D22" s="39">
        <v>0</v>
      </c>
      <c r="E22" s="39">
        <v>0</v>
      </c>
      <c r="F22" s="39">
        <f>+C22+D22+E22</f>
        <v>0</v>
      </c>
      <c r="G22" s="39">
        <v>0</v>
      </c>
      <c r="H22" s="39">
        <v>0</v>
      </c>
      <c r="I22" s="39">
        <f t="shared" si="2"/>
        <v>0</v>
      </c>
    </row>
    <row r="23" spans="1:11" ht="11.45" hidden="1" customHeight="1" x14ac:dyDescent="0.2">
      <c r="A23" s="45" t="s">
        <v>272</v>
      </c>
      <c r="B23" s="1" t="s">
        <v>273</v>
      </c>
      <c r="C23" s="39">
        <v>0</v>
      </c>
      <c r="D23" s="39">
        <v>0</v>
      </c>
      <c r="E23" s="39">
        <v>0</v>
      </c>
      <c r="F23" s="39">
        <f>+C23+D23+E23</f>
        <v>0</v>
      </c>
      <c r="G23" s="39">
        <v>0</v>
      </c>
      <c r="H23" s="39">
        <v>0</v>
      </c>
      <c r="I23" s="39">
        <f t="shared" si="2"/>
        <v>0</v>
      </c>
    </row>
    <row r="24" spans="1:11" ht="11.45" customHeight="1" x14ac:dyDescent="0.2">
      <c r="A24" s="45"/>
      <c r="B24" s="1"/>
      <c r="C24" s="39"/>
      <c r="D24" s="39"/>
      <c r="E24" s="39"/>
      <c r="F24" s="39"/>
      <c r="G24" s="39"/>
      <c r="H24" s="39"/>
      <c r="I24" s="39"/>
    </row>
    <row r="25" spans="1:11" ht="11.45" customHeight="1" x14ac:dyDescent="0.2">
      <c r="A25" s="46" t="s">
        <v>274</v>
      </c>
      <c r="B25" s="33" t="s">
        <v>275</v>
      </c>
      <c r="C25" s="44">
        <f>+C26</f>
        <v>173658000</v>
      </c>
      <c r="D25" s="44">
        <f>+D26</f>
        <v>0</v>
      </c>
      <c r="E25" s="44">
        <f>+E30</f>
        <v>0</v>
      </c>
      <c r="F25" s="44">
        <f>+F26</f>
        <v>173658000</v>
      </c>
      <c r="G25" s="44">
        <f>+G26+G30</f>
        <v>130243500</v>
      </c>
      <c r="H25" s="44">
        <f>+H26+H30</f>
        <v>43414500.100542501</v>
      </c>
      <c r="I25" s="44">
        <f>+I26+I30</f>
        <v>173658000.10054249</v>
      </c>
    </row>
    <row r="26" spans="1:11" ht="11.45" customHeight="1" x14ac:dyDescent="0.2">
      <c r="A26" s="45" t="s">
        <v>276</v>
      </c>
      <c r="B26" s="1" t="s">
        <v>277</v>
      </c>
      <c r="C26" s="39">
        <f>+C27</f>
        <v>173658000</v>
      </c>
      <c r="D26" s="39">
        <f>SUM(D27:D30)</f>
        <v>0</v>
      </c>
      <c r="E26" s="39">
        <v>0</v>
      </c>
      <c r="F26" s="39">
        <f>SUM(F27:F30)</f>
        <v>173658000</v>
      </c>
      <c r="G26" s="39">
        <f>+G27</f>
        <v>130243500</v>
      </c>
      <c r="H26" s="39">
        <f>+H27</f>
        <v>43414500.100542501</v>
      </c>
      <c r="I26" s="39">
        <f>+I27</f>
        <v>173658000.10054249</v>
      </c>
      <c r="K26" s="97">
        <f>+F26-G26</f>
        <v>43414500</v>
      </c>
    </row>
    <row r="27" spans="1:11" ht="11.45" customHeight="1" x14ac:dyDescent="0.2">
      <c r="A27" s="45" t="s">
        <v>278</v>
      </c>
      <c r="B27" s="1" t="s">
        <v>292</v>
      </c>
      <c r="C27" s="39">
        <v>173658000</v>
      </c>
      <c r="D27" s="39">
        <f>+'PROGRAMA 02 '!D11</f>
        <v>0</v>
      </c>
      <c r="E27" s="39">
        <f>+'PROGRAMA 02 '!E11</f>
        <v>0</v>
      </c>
      <c r="F27" s="39">
        <f>+C27+E27+D27</f>
        <v>173658000</v>
      </c>
      <c r="G27" s="39">
        <v>130243500</v>
      </c>
      <c r="H27" s="39">
        <f>30302783.1005425+13111717</f>
        <v>43414500.100542501</v>
      </c>
      <c r="I27" s="39">
        <f>+G27+H27</f>
        <v>173658000.10054249</v>
      </c>
      <c r="J27" s="97">
        <f>+I27-C27</f>
        <v>0.10054248571395874</v>
      </c>
    </row>
    <row r="28" spans="1:11" ht="11.45" hidden="1" customHeight="1" x14ac:dyDescent="0.2">
      <c r="A28" s="45" t="s">
        <v>291</v>
      </c>
      <c r="B28" s="1" t="s">
        <v>290</v>
      </c>
      <c r="C28" s="39">
        <v>0</v>
      </c>
      <c r="D28" s="39">
        <v>0</v>
      </c>
      <c r="E28" s="39">
        <v>0</v>
      </c>
      <c r="F28" s="39">
        <f>+C28+D28+E28</f>
        <v>0</v>
      </c>
      <c r="G28" s="39">
        <v>0</v>
      </c>
      <c r="H28" s="39">
        <v>0</v>
      </c>
      <c r="I28" s="39">
        <f>+G28+H28</f>
        <v>0</v>
      </c>
    </row>
    <row r="29" spans="1:11" ht="11.45" hidden="1" customHeight="1" x14ac:dyDescent="0.2">
      <c r="A29" s="45" t="s">
        <v>279</v>
      </c>
      <c r="B29" s="1" t="s">
        <v>280</v>
      </c>
      <c r="C29" s="39">
        <v>0</v>
      </c>
      <c r="D29" s="39">
        <v>0</v>
      </c>
      <c r="E29" s="39">
        <v>0</v>
      </c>
      <c r="F29" s="39">
        <f>+C29+D29+E29</f>
        <v>0</v>
      </c>
      <c r="G29" s="39">
        <v>0</v>
      </c>
      <c r="H29" s="39">
        <v>0</v>
      </c>
      <c r="I29" s="39">
        <f>+G29+H29</f>
        <v>0</v>
      </c>
    </row>
    <row r="30" spans="1:11" hidden="1" x14ac:dyDescent="0.2">
      <c r="A30" s="45" t="s">
        <v>281</v>
      </c>
      <c r="B30" s="1" t="s">
        <v>299</v>
      </c>
      <c r="C30" s="39">
        <v>0</v>
      </c>
      <c r="D30" s="39">
        <v>0</v>
      </c>
      <c r="E30" s="39">
        <v>0</v>
      </c>
      <c r="F30" s="39">
        <f>+C30+D30+E30</f>
        <v>0</v>
      </c>
      <c r="G30" s="39">
        <v>0</v>
      </c>
      <c r="H30" s="39">
        <v>0</v>
      </c>
      <c r="I30" s="39">
        <f>+G30+H30</f>
        <v>0</v>
      </c>
    </row>
    <row r="31" spans="1:11" ht="11.45" customHeight="1" x14ac:dyDescent="0.2">
      <c r="A31" s="45"/>
      <c r="B31" s="1"/>
      <c r="C31" s="39"/>
      <c r="D31" s="39"/>
      <c r="E31" s="39"/>
      <c r="F31" s="39"/>
      <c r="G31" s="39"/>
      <c r="H31" s="39"/>
      <c r="I31" s="39"/>
    </row>
    <row r="32" spans="1:11" ht="11.45" customHeight="1" thickBot="1" x14ac:dyDescent="0.25">
      <c r="A32" s="47" t="s">
        <v>282</v>
      </c>
      <c r="B32" s="41" t="s">
        <v>283</v>
      </c>
      <c r="C32" s="42">
        <f t="shared" ref="C32:G32" si="3">+C34</f>
        <v>5125000</v>
      </c>
      <c r="D32" s="42">
        <f t="shared" si="3"/>
        <v>0</v>
      </c>
      <c r="E32" s="42">
        <f t="shared" si="3"/>
        <v>0</v>
      </c>
      <c r="F32" s="42">
        <f t="shared" si="3"/>
        <v>5125000</v>
      </c>
      <c r="G32" s="42">
        <f t="shared" si="3"/>
        <v>5125000</v>
      </c>
      <c r="H32" s="42">
        <f>+H34</f>
        <v>0</v>
      </c>
      <c r="I32" s="42">
        <f>+I34</f>
        <v>5125000</v>
      </c>
    </row>
    <row r="33" spans="1:9" ht="11.45" customHeight="1" x14ac:dyDescent="0.2">
      <c r="A33" s="43"/>
      <c r="B33" s="33"/>
      <c r="C33" s="44"/>
      <c r="D33" s="44"/>
      <c r="E33" s="44"/>
      <c r="F33" s="44"/>
      <c r="G33" s="44"/>
      <c r="H33" s="44"/>
      <c r="I33" s="44"/>
    </row>
    <row r="34" spans="1:9" ht="11.45" customHeight="1" x14ac:dyDescent="0.2">
      <c r="A34" s="43" t="s">
        <v>284</v>
      </c>
      <c r="B34" s="33" t="s">
        <v>285</v>
      </c>
      <c r="C34" s="44">
        <f t="shared" ref="C34:G34" si="4">+C35+C36</f>
        <v>5125000</v>
      </c>
      <c r="D34" s="44">
        <f t="shared" si="4"/>
        <v>0</v>
      </c>
      <c r="E34" s="44">
        <f t="shared" si="4"/>
        <v>0</v>
      </c>
      <c r="F34" s="44">
        <f>+F35+F36</f>
        <v>5125000</v>
      </c>
      <c r="G34" s="44">
        <f t="shared" si="4"/>
        <v>5125000</v>
      </c>
      <c r="H34" s="44">
        <f>+H35+H36</f>
        <v>0</v>
      </c>
      <c r="I34" s="44">
        <f>+I35+I36</f>
        <v>5125000</v>
      </c>
    </row>
    <row r="35" spans="1:9" s="24" customFormat="1" ht="11.45" customHeight="1" x14ac:dyDescent="0.2">
      <c r="A35" s="98" t="s">
        <v>286</v>
      </c>
      <c r="B35" s="99" t="s">
        <v>287</v>
      </c>
      <c r="C35" s="100">
        <v>5125000</v>
      </c>
      <c r="D35" s="100">
        <v>0</v>
      </c>
      <c r="E35" s="100">
        <v>0</v>
      </c>
      <c r="F35" s="100">
        <f>+C35+D35+E35</f>
        <v>5125000</v>
      </c>
      <c r="G35" s="100">
        <v>5125000</v>
      </c>
      <c r="H35" s="100">
        <v>0</v>
      </c>
      <c r="I35" s="100">
        <f>+G35+H35</f>
        <v>5125000</v>
      </c>
    </row>
    <row r="36" spans="1:9" s="24" customFormat="1" ht="11.45" hidden="1" customHeight="1" x14ac:dyDescent="0.2">
      <c r="A36" s="98" t="s">
        <v>288</v>
      </c>
      <c r="B36" s="99" t="s">
        <v>289</v>
      </c>
      <c r="C36" s="100">
        <v>0</v>
      </c>
      <c r="D36" s="100">
        <v>0</v>
      </c>
      <c r="E36" s="100">
        <v>0</v>
      </c>
      <c r="F36" s="100">
        <f>+C36+D36+E36</f>
        <v>0</v>
      </c>
      <c r="G36" s="100">
        <v>0</v>
      </c>
      <c r="H36" s="100">
        <v>0</v>
      </c>
      <c r="I36" s="100">
        <f>+G36+H36</f>
        <v>0</v>
      </c>
    </row>
    <row r="37" spans="1:9" ht="11.45" hidden="1" customHeight="1" x14ac:dyDescent="0.2">
      <c r="A37" s="45"/>
      <c r="B37" s="1"/>
      <c r="C37" s="39"/>
      <c r="D37" s="39"/>
      <c r="E37" s="39"/>
      <c r="F37" s="39"/>
      <c r="G37" s="39"/>
      <c r="H37" s="39"/>
      <c r="I37" s="39"/>
    </row>
    <row r="38" spans="1:9" ht="11.45" customHeight="1" thickBot="1" x14ac:dyDescent="0.25">
      <c r="A38" s="48"/>
      <c r="B38" s="49"/>
      <c r="C38" s="50"/>
      <c r="D38" s="50"/>
      <c r="E38" s="50"/>
      <c r="F38" s="50"/>
      <c r="G38" s="50"/>
      <c r="H38" s="50"/>
      <c r="I38" s="50"/>
    </row>
    <row r="39" spans="1:9" ht="12" thickTop="1" x14ac:dyDescent="0.2"/>
  </sheetData>
  <mergeCells count="6">
    <mergeCell ref="A12:B12"/>
    <mergeCell ref="A1:I1"/>
    <mergeCell ref="A2:I2"/>
    <mergeCell ref="A3:I3"/>
    <mergeCell ref="A4:I4"/>
    <mergeCell ref="A5:I5"/>
  </mergeCells>
  <printOptions horizontalCentered="1"/>
  <pageMargins left="0.78740157480314965" right="0.78740157480314965" top="0.78740157480314965" bottom="0.78740157480314965" header="0.59055118110236227" footer="0.59055118110236227"/>
  <pageSetup scale="80" firstPageNumber="3" orientation="landscape" useFirstPageNumber="1" r:id="rId1"/>
  <headerFooter>
    <oddFooter>&amp;C&amp;P</oddFooter>
  </headerFooter>
  <ignoredErrors>
    <ignoredError sqref="F18:F35 E25 I19:I35 G19:G26 G16:G17 I18 H19:H26 G28:G34 H28:H3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abSelected="1" workbookViewId="0">
      <selection activeCell="Q24" sqref="Q24"/>
    </sheetView>
  </sheetViews>
  <sheetFormatPr baseColWidth="10" defaultRowHeight="11.25" x14ac:dyDescent="0.2"/>
  <cols>
    <col min="1" max="1" width="18.42578125" style="35" bestFit="1" customWidth="1"/>
    <col min="2" max="2" width="38.85546875" style="36" bestFit="1" customWidth="1"/>
    <col min="3" max="4" width="13.7109375" style="37" customWidth="1"/>
    <col min="5" max="5" width="11" style="37" bestFit="1" customWidth="1"/>
    <col min="6" max="6" width="11.7109375" style="37" customWidth="1"/>
    <col min="7" max="7" width="12.5703125" style="37" customWidth="1"/>
    <col min="8" max="9" width="13.7109375" style="37" customWidth="1"/>
    <col min="10" max="11" width="0" style="23" hidden="1" customWidth="1"/>
    <col min="12" max="245" width="11.42578125" style="23"/>
    <col min="246" max="246" width="17.28515625" style="23" bestFit="1" customWidth="1"/>
    <col min="247" max="247" width="35.7109375" style="23" customWidth="1"/>
    <col min="248" max="248" width="15.28515625" style="23" bestFit="1" customWidth="1"/>
    <col min="249" max="254" width="15.7109375" style="23" customWidth="1"/>
    <col min="255" max="501" width="11.42578125" style="23"/>
    <col min="502" max="502" width="17.28515625" style="23" bestFit="1" customWidth="1"/>
    <col min="503" max="503" width="35.7109375" style="23" customWidth="1"/>
    <col min="504" max="504" width="15.28515625" style="23" bestFit="1" customWidth="1"/>
    <col min="505" max="510" width="15.7109375" style="23" customWidth="1"/>
    <col min="511" max="757" width="11.42578125" style="23"/>
    <col min="758" max="758" width="17.28515625" style="23" bestFit="1" customWidth="1"/>
    <col min="759" max="759" width="35.7109375" style="23" customWidth="1"/>
    <col min="760" max="760" width="15.28515625" style="23" bestFit="1" customWidth="1"/>
    <col min="761" max="766" width="15.7109375" style="23" customWidth="1"/>
    <col min="767" max="1013" width="11.42578125" style="23"/>
    <col min="1014" max="1014" width="17.28515625" style="23" bestFit="1" customWidth="1"/>
    <col min="1015" max="1015" width="35.7109375" style="23" customWidth="1"/>
    <col min="1016" max="1016" width="15.28515625" style="23" bestFit="1" customWidth="1"/>
    <col min="1017" max="1022" width="15.7109375" style="23" customWidth="1"/>
    <col min="1023" max="1269" width="11.42578125" style="23"/>
    <col min="1270" max="1270" width="17.28515625" style="23" bestFit="1" customWidth="1"/>
    <col min="1271" max="1271" width="35.7109375" style="23" customWidth="1"/>
    <col min="1272" max="1272" width="15.28515625" style="23" bestFit="1" customWidth="1"/>
    <col min="1273" max="1278" width="15.7109375" style="23" customWidth="1"/>
    <col min="1279" max="1525" width="11.42578125" style="23"/>
    <col min="1526" max="1526" width="17.28515625" style="23" bestFit="1" customWidth="1"/>
    <col min="1527" max="1527" width="35.7109375" style="23" customWidth="1"/>
    <col min="1528" max="1528" width="15.28515625" style="23" bestFit="1" customWidth="1"/>
    <col min="1529" max="1534" width="15.7109375" style="23" customWidth="1"/>
    <col min="1535" max="1781" width="11.42578125" style="23"/>
    <col min="1782" max="1782" width="17.28515625" style="23" bestFit="1" customWidth="1"/>
    <col min="1783" max="1783" width="35.7109375" style="23" customWidth="1"/>
    <col min="1784" max="1784" width="15.28515625" style="23" bestFit="1" customWidth="1"/>
    <col min="1785" max="1790" width="15.7109375" style="23" customWidth="1"/>
    <col min="1791" max="2037" width="11.42578125" style="23"/>
    <col min="2038" max="2038" width="17.28515625" style="23" bestFit="1" customWidth="1"/>
    <col min="2039" max="2039" width="35.7109375" style="23" customWidth="1"/>
    <col min="2040" max="2040" width="15.28515625" style="23" bestFit="1" customWidth="1"/>
    <col min="2041" max="2046" width="15.7109375" style="23" customWidth="1"/>
    <col min="2047" max="2293" width="11.42578125" style="23"/>
    <col min="2294" max="2294" width="17.28515625" style="23" bestFit="1" customWidth="1"/>
    <col min="2295" max="2295" width="35.7109375" style="23" customWidth="1"/>
    <col min="2296" max="2296" width="15.28515625" style="23" bestFit="1" customWidth="1"/>
    <col min="2297" max="2302" width="15.7109375" style="23" customWidth="1"/>
    <col min="2303" max="2549" width="11.42578125" style="23"/>
    <col min="2550" max="2550" width="17.28515625" style="23" bestFit="1" customWidth="1"/>
    <col min="2551" max="2551" width="35.7109375" style="23" customWidth="1"/>
    <col min="2552" max="2552" width="15.28515625" style="23" bestFit="1" customWidth="1"/>
    <col min="2553" max="2558" width="15.7109375" style="23" customWidth="1"/>
    <col min="2559" max="2805" width="11.42578125" style="23"/>
    <col min="2806" max="2806" width="17.28515625" style="23" bestFit="1" customWidth="1"/>
    <col min="2807" max="2807" width="35.7109375" style="23" customWidth="1"/>
    <col min="2808" max="2808" width="15.28515625" style="23" bestFit="1" customWidth="1"/>
    <col min="2809" max="2814" width="15.7109375" style="23" customWidth="1"/>
    <col min="2815" max="3061" width="11.42578125" style="23"/>
    <col min="3062" max="3062" width="17.28515625" style="23" bestFit="1" customWidth="1"/>
    <col min="3063" max="3063" width="35.7109375" style="23" customWidth="1"/>
    <col min="3064" max="3064" width="15.28515625" style="23" bestFit="1" customWidth="1"/>
    <col min="3065" max="3070" width="15.7109375" style="23" customWidth="1"/>
    <col min="3071" max="3317" width="11.42578125" style="23"/>
    <col min="3318" max="3318" width="17.28515625" style="23" bestFit="1" customWidth="1"/>
    <col min="3319" max="3319" width="35.7109375" style="23" customWidth="1"/>
    <col min="3320" max="3320" width="15.28515625" style="23" bestFit="1" customWidth="1"/>
    <col min="3321" max="3326" width="15.7109375" style="23" customWidth="1"/>
    <col min="3327" max="3573" width="11.42578125" style="23"/>
    <col min="3574" max="3574" width="17.28515625" style="23" bestFit="1" customWidth="1"/>
    <col min="3575" max="3575" width="35.7109375" style="23" customWidth="1"/>
    <col min="3576" max="3576" width="15.28515625" style="23" bestFit="1" customWidth="1"/>
    <col min="3577" max="3582" width="15.7109375" style="23" customWidth="1"/>
    <col min="3583" max="3829" width="11.42578125" style="23"/>
    <col min="3830" max="3830" width="17.28515625" style="23" bestFit="1" customWidth="1"/>
    <col min="3831" max="3831" width="35.7109375" style="23" customWidth="1"/>
    <col min="3832" max="3832" width="15.28515625" style="23" bestFit="1" customWidth="1"/>
    <col min="3833" max="3838" width="15.7109375" style="23" customWidth="1"/>
    <col min="3839" max="4085" width="11.42578125" style="23"/>
    <col min="4086" max="4086" width="17.28515625" style="23" bestFit="1" customWidth="1"/>
    <col min="4087" max="4087" width="35.7109375" style="23" customWidth="1"/>
    <col min="4088" max="4088" width="15.28515625" style="23" bestFit="1" customWidth="1"/>
    <col min="4089" max="4094" width="15.7109375" style="23" customWidth="1"/>
    <col min="4095" max="4341" width="11.42578125" style="23"/>
    <col min="4342" max="4342" width="17.28515625" style="23" bestFit="1" customWidth="1"/>
    <col min="4343" max="4343" width="35.7109375" style="23" customWidth="1"/>
    <col min="4344" max="4344" width="15.28515625" style="23" bestFit="1" customWidth="1"/>
    <col min="4345" max="4350" width="15.7109375" style="23" customWidth="1"/>
    <col min="4351" max="4597" width="11.42578125" style="23"/>
    <col min="4598" max="4598" width="17.28515625" style="23" bestFit="1" customWidth="1"/>
    <col min="4599" max="4599" width="35.7109375" style="23" customWidth="1"/>
    <col min="4600" max="4600" width="15.28515625" style="23" bestFit="1" customWidth="1"/>
    <col min="4601" max="4606" width="15.7109375" style="23" customWidth="1"/>
    <col min="4607" max="4853" width="11.42578125" style="23"/>
    <col min="4854" max="4854" width="17.28515625" style="23" bestFit="1" customWidth="1"/>
    <col min="4855" max="4855" width="35.7109375" style="23" customWidth="1"/>
    <col min="4856" max="4856" width="15.28515625" style="23" bestFit="1" customWidth="1"/>
    <col min="4857" max="4862" width="15.7109375" style="23" customWidth="1"/>
    <col min="4863" max="5109" width="11.42578125" style="23"/>
    <col min="5110" max="5110" width="17.28515625" style="23" bestFit="1" customWidth="1"/>
    <col min="5111" max="5111" width="35.7109375" style="23" customWidth="1"/>
    <col min="5112" max="5112" width="15.28515625" style="23" bestFit="1" customWidth="1"/>
    <col min="5113" max="5118" width="15.7109375" style="23" customWidth="1"/>
    <col min="5119" max="5365" width="11.42578125" style="23"/>
    <col min="5366" max="5366" width="17.28515625" style="23" bestFit="1" customWidth="1"/>
    <col min="5367" max="5367" width="35.7109375" style="23" customWidth="1"/>
    <col min="5368" max="5368" width="15.28515625" style="23" bestFit="1" customWidth="1"/>
    <col min="5369" max="5374" width="15.7109375" style="23" customWidth="1"/>
    <col min="5375" max="5621" width="11.42578125" style="23"/>
    <col min="5622" max="5622" width="17.28515625" style="23" bestFit="1" customWidth="1"/>
    <col min="5623" max="5623" width="35.7109375" style="23" customWidth="1"/>
    <col min="5624" max="5624" width="15.28515625" style="23" bestFit="1" customWidth="1"/>
    <col min="5625" max="5630" width="15.7109375" style="23" customWidth="1"/>
    <col min="5631" max="5877" width="11.42578125" style="23"/>
    <col min="5878" max="5878" width="17.28515625" style="23" bestFit="1" customWidth="1"/>
    <col min="5879" max="5879" width="35.7109375" style="23" customWidth="1"/>
    <col min="5880" max="5880" width="15.28515625" style="23" bestFit="1" customWidth="1"/>
    <col min="5881" max="5886" width="15.7109375" style="23" customWidth="1"/>
    <col min="5887" max="6133" width="11.42578125" style="23"/>
    <col min="6134" max="6134" width="17.28515625" style="23" bestFit="1" customWidth="1"/>
    <col min="6135" max="6135" width="35.7109375" style="23" customWidth="1"/>
    <col min="6136" max="6136" width="15.28515625" style="23" bestFit="1" customWidth="1"/>
    <col min="6137" max="6142" width="15.7109375" style="23" customWidth="1"/>
    <col min="6143" max="6389" width="11.42578125" style="23"/>
    <col min="6390" max="6390" width="17.28515625" style="23" bestFit="1" customWidth="1"/>
    <col min="6391" max="6391" width="35.7109375" style="23" customWidth="1"/>
    <col min="6392" max="6392" width="15.28515625" style="23" bestFit="1" customWidth="1"/>
    <col min="6393" max="6398" width="15.7109375" style="23" customWidth="1"/>
    <col min="6399" max="6645" width="11.42578125" style="23"/>
    <col min="6646" max="6646" width="17.28515625" style="23" bestFit="1" customWidth="1"/>
    <col min="6647" max="6647" width="35.7109375" style="23" customWidth="1"/>
    <col min="6648" max="6648" width="15.28515625" style="23" bestFit="1" customWidth="1"/>
    <col min="6649" max="6654" width="15.7109375" style="23" customWidth="1"/>
    <col min="6655" max="6901" width="11.42578125" style="23"/>
    <col min="6902" max="6902" width="17.28515625" style="23" bestFit="1" customWidth="1"/>
    <col min="6903" max="6903" width="35.7109375" style="23" customWidth="1"/>
    <col min="6904" max="6904" width="15.28515625" style="23" bestFit="1" customWidth="1"/>
    <col min="6905" max="6910" width="15.7109375" style="23" customWidth="1"/>
    <col min="6911" max="7157" width="11.42578125" style="23"/>
    <col min="7158" max="7158" width="17.28515625" style="23" bestFit="1" customWidth="1"/>
    <col min="7159" max="7159" width="35.7109375" style="23" customWidth="1"/>
    <col min="7160" max="7160" width="15.28515625" style="23" bestFit="1" customWidth="1"/>
    <col min="7161" max="7166" width="15.7109375" style="23" customWidth="1"/>
    <col min="7167" max="7413" width="11.42578125" style="23"/>
    <col min="7414" max="7414" width="17.28515625" style="23" bestFit="1" customWidth="1"/>
    <col min="7415" max="7415" width="35.7109375" style="23" customWidth="1"/>
    <col min="7416" max="7416" width="15.28515625" style="23" bestFit="1" customWidth="1"/>
    <col min="7417" max="7422" width="15.7109375" style="23" customWidth="1"/>
    <col min="7423" max="7669" width="11.42578125" style="23"/>
    <col min="7670" max="7670" width="17.28515625" style="23" bestFit="1" customWidth="1"/>
    <col min="7671" max="7671" width="35.7109375" style="23" customWidth="1"/>
    <col min="7672" max="7672" width="15.28515625" style="23" bestFit="1" customWidth="1"/>
    <col min="7673" max="7678" width="15.7109375" style="23" customWidth="1"/>
    <col min="7679" max="7925" width="11.42578125" style="23"/>
    <col min="7926" max="7926" width="17.28515625" style="23" bestFit="1" customWidth="1"/>
    <col min="7927" max="7927" width="35.7109375" style="23" customWidth="1"/>
    <col min="7928" max="7928" width="15.28515625" style="23" bestFit="1" customWidth="1"/>
    <col min="7929" max="7934" width="15.7109375" style="23" customWidth="1"/>
    <col min="7935" max="8181" width="11.42578125" style="23"/>
    <col min="8182" max="8182" width="17.28515625" style="23" bestFit="1" customWidth="1"/>
    <col min="8183" max="8183" width="35.7109375" style="23" customWidth="1"/>
    <col min="8184" max="8184" width="15.28515625" style="23" bestFit="1" customWidth="1"/>
    <col min="8185" max="8190" width="15.7109375" style="23" customWidth="1"/>
    <col min="8191" max="8437" width="11.42578125" style="23"/>
    <col min="8438" max="8438" width="17.28515625" style="23" bestFit="1" customWidth="1"/>
    <col min="8439" max="8439" width="35.7109375" style="23" customWidth="1"/>
    <col min="8440" max="8440" width="15.28515625" style="23" bestFit="1" customWidth="1"/>
    <col min="8441" max="8446" width="15.7109375" style="23" customWidth="1"/>
    <col min="8447" max="8693" width="11.42578125" style="23"/>
    <col min="8694" max="8694" width="17.28515625" style="23" bestFit="1" customWidth="1"/>
    <col min="8695" max="8695" width="35.7109375" style="23" customWidth="1"/>
    <col min="8696" max="8696" width="15.28515625" style="23" bestFit="1" customWidth="1"/>
    <col min="8697" max="8702" width="15.7109375" style="23" customWidth="1"/>
    <col min="8703" max="8949" width="11.42578125" style="23"/>
    <col min="8950" max="8950" width="17.28515625" style="23" bestFit="1" customWidth="1"/>
    <col min="8951" max="8951" width="35.7109375" style="23" customWidth="1"/>
    <col min="8952" max="8952" width="15.28515625" style="23" bestFit="1" customWidth="1"/>
    <col min="8953" max="8958" width="15.7109375" style="23" customWidth="1"/>
    <col min="8959" max="9205" width="11.42578125" style="23"/>
    <col min="9206" max="9206" width="17.28515625" style="23" bestFit="1" customWidth="1"/>
    <col min="9207" max="9207" width="35.7109375" style="23" customWidth="1"/>
    <col min="9208" max="9208" width="15.28515625" style="23" bestFit="1" customWidth="1"/>
    <col min="9209" max="9214" width="15.7109375" style="23" customWidth="1"/>
    <col min="9215" max="9461" width="11.42578125" style="23"/>
    <col min="9462" max="9462" width="17.28515625" style="23" bestFit="1" customWidth="1"/>
    <col min="9463" max="9463" width="35.7109375" style="23" customWidth="1"/>
    <col min="9464" max="9464" width="15.28515625" style="23" bestFit="1" customWidth="1"/>
    <col min="9465" max="9470" width="15.7109375" style="23" customWidth="1"/>
    <col min="9471" max="9717" width="11.42578125" style="23"/>
    <col min="9718" max="9718" width="17.28515625" style="23" bestFit="1" customWidth="1"/>
    <col min="9719" max="9719" width="35.7109375" style="23" customWidth="1"/>
    <col min="9720" max="9720" width="15.28515625" style="23" bestFit="1" customWidth="1"/>
    <col min="9721" max="9726" width="15.7109375" style="23" customWidth="1"/>
    <col min="9727" max="9973" width="11.42578125" style="23"/>
    <col min="9974" max="9974" width="17.28515625" style="23" bestFit="1" customWidth="1"/>
    <col min="9975" max="9975" width="35.7109375" style="23" customWidth="1"/>
    <col min="9976" max="9976" width="15.28515625" style="23" bestFit="1" customWidth="1"/>
    <col min="9977" max="9982" width="15.7109375" style="23" customWidth="1"/>
    <col min="9983" max="10229" width="11.42578125" style="23"/>
    <col min="10230" max="10230" width="17.28515625" style="23" bestFit="1" customWidth="1"/>
    <col min="10231" max="10231" width="35.7109375" style="23" customWidth="1"/>
    <col min="10232" max="10232" width="15.28515625" style="23" bestFit="1" customWidth="1"/>
    <col min="10233" max="10238" width="15.7109375" style="23" customWidth="1"/>
    <col min="10239" max="10485" width="11.42578125" style="23"/>
    <col min="10486" max="10486" width="17.28515625" style="23" bestFit="1" customWidth="1"/>
    <col min="10487" max="10487" width="35.7109375" style="23" customWidth="1"/>
    <col min="10488" max="10488" width="15.28515625" style="23" bestFit="1" customWidth="1"/>
    <col min="10489" max="10494" width="15.7109375" style="23" customWidth="1"/>
    <col min="10495" max="10741" width="11.42578125" style="23"/>
    <col min="10742" max="10742" width="17.28515625" style="23" bestFit="1" customWidth="1"/>
    <col min="10743" max="10743" width="35.7109375" style="23" customWidth="1"/>
    <col min="10744" max="10744" width="15.28515625" style="23" bestFit="1" customWidth="1"/>
    <col min="10745" max="10750" width="15.7109375" style="23" customWidth="1"/>
    <col min="10751" max="10997" width="11.42578125" style="23"/>
    <col min="10998" max="10998" width="17.28515625" style="23" bestFit="1" customWidth="1"/>
    <col min="10999" max="10999" width="35.7109375" style="23" customWidth="1"/>
    <col min="11000" max="11000" width="15.28515625" style="23" bestFit="1" customWidth="1"/>
    <col min="11001" max="11006" width="15.7109375" style="23" customWidth="1"/>
    <col min="11007" max="11253" width="11.42578125" style="23"/>
    <col min="11254" max="11254" width="17.28515625" style="23" bestFit="1" customWidth="1"/>
    <col min="11255" max="11255" width="35.7109375" style="23" customWidth="1"/>
    <col min="11256" max="11256" width="15.28515625" style="23" bestFit="1" customWidth="1"/>
    <col min="11257" max="11262" width="15.7109375" style="23" customWidth="1"/>
    <col min="11263" max="11509" width="11.42578125" style="23"/>
    <col min="11510" max="11510" width="17.28515625" style="23" bestFit="1" customWidth="1"/>
    <col min="11511" max="11511" width="35.7109375" style="23" customWidth="1"/>
    <col min="11512" max="11512" width="15.28515625" style="23" bestFit="1" customWidth="1"/>
    <col min="11513" max="11518" width="15.7109375" style="23" customWidth="1"/>
    <col min="11519" max="11765" width="11.42578125" style="23"/>
    <col min="11766" max="11766" width="17.28515625" style="23" bestFit="1" customWidth="1"/>
    <col min="11767" max="11767" width="35.7109375" style="23" customWidth="1"/>
    <col min="11768" max="11768" width="15.28515625" style="23" bestFit="1" customWidth="1"/>
    <col min="11769" max="11774" width="15.7109375" style="23" customWidth="1"/>
    <col min="11775" max="12021" width="11.42578125" style="23"/>
    <col min="12022" max="12022" width="17.28515625" style="23" bestFit="1" customWidth="1"/>
    <col min="12023" max="12023" width="35.7109375" style="23" customWidth="1"/>
    <col min="12024" max="12024" width="15.28515625" style="23" bestFit="1" customWidth="1"/>
    <col min="12025" max="12030" width="15.7109375" style="23" customWidth="1"/>
    <col min="12031" max="12277" width="11.42578125" style="23"/>
    <col min="12278" max="12278" width="17.28515625" style="23" bestFit="1" customWidth="1"/>
    <col min="12279" max="12279" width="35.7109375" style="23" customWidth="1"/>
    <col min="12280" max="12280" width="15.28515625" style="23" bestFit="1" customWidth="1"/>
    <col min="12281" max="12286" width="15.7109375" style="23" customWidth="1"/>
    <col min="12287" max="12533" width="11.42578125" style="23"/>
    <col min="12534" max="12534" width="17.28515625" style="23" bestFit="1" customWidth="1"/>
    <col min="12535" max="12535" width="35.7109375" style="23" customWidth="1"/>
    <col min="12536" max="12536" width="15.28515625" style="23" bestFit="1" customWidth="1"/>
    <col min="12537" max="12542" width="15.7109375" style="23" customWidth="1"/>
    <col min="12543" max="12789" width="11.42578125" style="23"/>
    <col min="12790" max="12790" width="17.28515625" style="23" bestFit="1" customWidth="1"/>
    <col min="12791" max="12791" width="35.7109375" style="23" customWidth="1"/>
    <col min="12792" max="12792" width="15.28515625" style="23" bestFit="1" customWidth="1"/>
    <col min="12793" max="12798" width="15.7109375" style="23" customWidth="1"/>
    <col min="12799" max="13045" width="11.42578125" style="23"/>
    <col min="13046" max="13046" width="17.28515625" style="23" bestFit="1" customWidth="1"/>
    <col min="13047" max="13047" width="35.7109375" style="23" customWidth="1"/>
    <col min="13048" max="13048" width="15.28515625" style="23" bestFit="1" customWidth="1"/>
    <col min="13049" max="13054" width="15.7109375" style="23" customWidth="1"/>
    <col min="13055" max="13301" width="11.42578125" style="23"/>
    <col min="13302" max="13302" width="17.28515625" style="23" bestFit="1" customWidth="1"/>
    <col min="13303" max="13303" width="35.7109375" style="23" customWidth="1"/>
    <col min="13304" max="13304" width="15.28515625" style="23" bestFit="1" customWidth="1"/>
    <col min="13305" max="13310" width="15.7109375" style="23" customWidth="1"/>
    <col min="13311" max="13557" width="11.42578125" style="23"/>
    <col min="13558" max="13558" width="17.28515625" style="23" bestFit="1" customWidth="1"/>
    <col min="13559" max="13559" width="35.7109375" style="23" customWidth="1"/>
    <col min="13560" max="13560" width="15.28515625" style="23" bestFit="1" customWidth="1"/>
    <col min="13561" max="13566" width="15.7109375" style="23" customWidth="1"/>
    <col min="13567" max="13813" width="11.42578125" style="23"/>
    <col min="13814" max="13814" width="17.28515625" style="23" bestFit="1" customWidth="1"/>
    <col min="13815" max="13815" width="35.7109375" style="23" customWidth="1"/>
    <col min="13816" max="13816" width="15.28515625" style="23" bestFit="1" customWidth="1"/>
    <col min="13817" max="13822" width="15.7109375" style="23" customWidth="1"/>
    <col min="13823" max="14069" width="11.42578125" style="23"/>
    <col min="14070" max="14070" width="17.28515625" style="23" bestFit="1" customWidth="1"/>
    <col min="14071" max="14071" width="35.7109375" style="23" customWidth="1"/>
    <col min="14072" max="14072" width="15.28515625" style="23" bestFit="1" customWidth="1"/>
    <col min="14073" max="14078" width="15.7109375" style="23" customWidth="1"/>
    <col min="14079" max="14325" width="11.42578125" style="23"/>
    <col min="14326" max="14326" width="17.28515625" style="23" bestFit="1" customWidth="1"/>
    <col min="14327" max="14327" width="35.7109375" style="23" customWidth="1"/>
    <col min="14328" max="14328" width="15.28515625" style="23" bestFit="1" customWidth="1"/>
    <col min="14329" max="14334" width="15.7109375" style="23" customWidth="1"/>
    <col min="14335" max="14581" width="11.42578125" style="23"/>
    <col min="14582" max="14582" width="17.28515625" style="23" bestFit="1" customWidth="1"/>
    <col min="14583" max="14583" width="35.7109375" style="23" customWidth="1"/>
    <col min="14584" max="14584" width="15.28515625" style="23" bestFit="1" customWidth="1"/>
    <col min="14585" max="14590" width="15.7109375" style="23" customWidth="1"/>
    <col min="14591" max="14837" width="11.42578125" style="23"/>
    <col min="14838" max="14838" width="17.28515625" style="23" bestFit="1" customWidth="1"/>
    <col min="14839" max="14839" width="35.7109375" style="23" customWidth="1"/>
    <col min="14840" max="14840" width="15.28515625" style="23" bestFit="1" customWidth="1"/>
    <col min="14841" max="14846" width="15.7109375" style="23" customWidth="1"/>
    <col min="14847" max="15093" width="11.42578125" style="23"/>
    <col min="15094" max="15094" width="17.28515625" style="23" bestFit="1" customWidth="1"/>
    <col min="15095" max="15095" width="35.7109375" style="23" customWidth="1"/>
    <col min="15096" max="15096" width="15.28515625" style="23" bestFit="1" customWidth="1"/>
    <col min="15097" max="15102" width="15.7109375" style="23" customWidth="1"/>
    <col min="15103" max="15349" width="11.42578125" style="23"/>
    <col min="15350" max="15350" width="17.28515625" style="23" bestFit="1" customWidth="1"/>
    <col min="15351" max="15351" width="35.7109375" style="23" customWidth="1"/>
    <col min="15352" max="15352" width="15.28515625" style="23" bestFit="1" customWidth="1"/>
    <col min="15353" max="15358" width="15.7109375" style="23" customWidth="1"/>
    <col min="15359" max="15605" width="11.42578125" style="23"/>
    <col min="15606" max="15606" width="17.28515625" style="23" bestFit="1" customWidth="1"/>
    <col min="15607" max="15607" width="35.7109375" style="23" customWidth="1"/>
    <col min="15608" max="15608" width="15.28515625" style="23" bestFit="1" customWidth="1"/>
    <col min="15609" max="15614" width="15.7109375" style="23" customWidth="1"/>
    <col min="15615" max="15861" width="11.42578125" style="23"/>
    <col min="15862" max="15862" width="17.28515625" style="23" bestFit="1" customWidth="1"/>
    <col min="15863" max="15863" width="35.7109375" style="23" customWidth="1"/>
    <col min="15864" max="15864" width="15.28515625" style="23" bestFit="1" customWidth="1"/>
    <col min="15865" max="15870" width="15.7109375" style="23" customWidth="1"/>
    <col min="15871" max="16117" width="11.42578125" style="23"/>
    <col min="16118" max="16118" width="17.28515625" style="23" bestFit="1" customWidth="1"/>
    <col min="16119" max="16119" width="35.7109375" style="23" customWidth="1"/>
    <col min="16120" max="16120" width="15.28515625" style="23" bestFit="1" customWidth="1"/>
    <col min="16121" max="16126" width="15.7109375" style="23" customWidth="1"/>
    <col min="16127" max="16384" width="11.42578125" style="23"/>
  </cols>
  <sheetData>
    <row r="1" spans="1:11" x14ac:dyDescent="0.2">
      <c r="A1" s="132" t="s">
        <v>365</v>
      </c>
      <c r="B1" s="132"/>
      <c r="C1" s="132"/>
      <c r="D1" s="132"/>
      <c r="E1" s="132"/>
      <c r="F1" s="132"/>
      <c r="G1" s="132"/>
      <c r="H1" s="132"/>
      <c r="I1" s="132"/>
    </row>
    <row r="2" spans="1:11" x14ac:dyDescent="0.2">
      <c r="A2" s="133" t="s">
        <v>240</v>
      </c>
      <c r="B2" s="133"/>
      <c r="C2" s="133"/>
      <c r="D2" s="133"/>
      <c r="E2" s="133"/>
      <c r="F2" s="133"/>
      <c r="G2" s="133"/>
      <c r="H2" s="133"/>
      <c r="I2" s="133"/>
    </row>
    <row r="3" spans="1:11" x14ac:dyDescent="0.2">
      <c r="A3" s="133" t="s">
        <v>1</v>
      </c>
      <c r="B3" s="133"/>
      <c r="C3" s="133"/>
      <c r="D3" s="133"/>
      <c r="E3" s="133"/>
      <c r="F3" s="133"/>
      <c r="G3" s="133"/>
      <c r="H3" s="133"/>
      <c r="I3" s="133"/>
    </row>
    <row r="4" spans="1:11" x14ac:dyDescent="0.2">
      <c r="A4" s="133" t="str">
        <f>+'PRO-2'!A4:I4</f>
        <v>ESTADO DE INGRESOS IV TRIMESTRE 2019</v>
      </c>
      <c r="B4" s="133"/>
      <c r="C4" s="133"/>
      <c r="D4" s="133"/>
      <c r="E4" s="133"/>
      <c r="F4" s="133"/>
      <c r="G4" s="133"/>
      <c r="H4" s="133"/>
      <c r="I4" s="133"/>
    </row>
    <row r="5" spans="1:11" x14ac:dyDescent="0.2">
      <c r="A5" s="133" t="s">
        <v>350</v>
      </c>
      <c r="B5" s="133"/>
      <c r="C5" s="133"/>
      <c r="D5" s="133"/>
      <c r="E5" s="133"/>
      <c r="F5" s="133"/>
      <c r="G5" s="133"/>
      <c r="H5" s="133"/>
      <c r="I5" s="133"/>
    </row>
    <row r="6" spans="1:11" x14ac:dyDescent="0.2">
      <c r="A6" s="2"/>
      <c r="B6" s="33"/>
      <c r="C6" s="34"/>
      <c r="D6" s="34"/>
      <c r="E6" s="34"/>
      <c r="F6" s="34"/>
      <c r="G6" s="34"/>
      <c r="H6" s="34"/>
      <c r="I6" s="34"/>
    </row>
    <row r="7" spans="1:11" x14ac:dyDescent="0.2">
      <c r="A7" s="52" t="s">
        <v>242</v>
      </c>
      <c r="B7" s="53"/>
      <c r="C7" s="54"/>
      <c r="D7" s="54"/>
      <c r="E7" s="54"/>
      <c r="F7" s="54"/>
      <c r="G7" s="54"/>
      <c r="H7" s="54"/>
      <c r="I7" s="54"/>
    </row>
    <row r="8" spans="1:11" x14ac:dyDescent="0.2">
      <c r="A8" s="55" t="s">
        <v>243</v>
      </c>
      <c r="B8" s="55" t="s">
        <v>244</v>
      </c>
      <c r="C8" s="56" t="s">
        <v>245</v>
      </c>
      <c r="D8" s="56" t="s">
        <v>246</v>
      </c>
      <c r="E8" s="56" t="s">
        <v>247</v>
      </c>
      <c r="F8" s="56" t="s">
        <v>245</v>
      </c>
      <c r="G8" s="56" t="s">
        <v>248</v>
      </c>
      <c r="H8" s="56" t="s">
        <v>248</v>
      </c>
      <c r="I8" s="56" t="s">
        <v>249</v>
      </c>
    </row>
    <row r="9" spans="1:11" x14ac:dyDescent="0.2">
      <c r="A9" s="55" t="s">
        <v>3</v>
      </c>
      <c r="B9" s="55"/>
      <c r="C9" s="56" t="s">
        <v>250</v>
      </c>
      <c r="D9" s="56" t="s">
        <v>245</v>
      </c>
      <c r="E9" s="56" t="s">
        <v>251</v>
      </c>
      <c r="F9" s="57" t="s">
        <v>252</v>
      </c>
      <c r="G9" s="58" t="s">
        <v>253</v>
      </c>
      <c r="H9" s="58" t="str">
        <f>+'PRO-2'!H9</f>
        <v>IV TRIMESTRE</v>
      </c>
      <c r="I9" s="59" t="s">
        <v>254</v>
      </c>
    </row>
    <row r="10" spans="1:11" x14ac:dyDescent="0.2">
      <c r="A10" s="60"/>
      <c r="B10" s="60"/>
      <c r="C10" s="61"/>
      <c r="D10" s="61"/>
      <c r="E10" s="61"/>
      <c r="F10" s="61"/>
      <c r="G10" s="61"/>
      <c r="H10" s="61"/>
      <c r="I10" s="61"/>
    </row>
    <row r="11" spans="1:11" ht="11.45" customHeight="1" x14ac:dyDescent="0.2"/>
    <row r="12" spans="1:11" ht="11.45" customHeight="1" x14ac:dyDescent="0.2">
      <c r="A12" s="122" t="s">
        <v>255</v>
      </c>
      <c r="B12" s="122"/>
      <c r="C12" s="38">
        <f t="shared" ref="C12:G12" si="0">+C14+C32</f>
        <v>8092795312.5</v>
      </c>
      <c r="D12" s="38">
        <f t="shared" si="0"/>
        <v>0</v>
      </c>
      <c r="E12" s="38">
        <f>+E14+E32</f>
        <v>2537356088.5</v>
      </c>
      <c r="F12" s="38">
        <f t="shared" si="0"/>
        <v>10630151401</v>
      </c>
      <c r="G12" s="38">
        <f t="shared" si="0"/>
        <v>6759349582.6867342</v>
      </c>
      <c r="H12" s="38">
        <f>+H14+H32</f>
        <v>3754265490.951611</v>
      </c>
      <c r="I12" s="38">
        <f>+I14+I32</f>
        <v>10513615073.638346</v>
      </c>
      <c r="K12" s="97">
        <f>+F12-I12</f>
        <v>116536327.36165428</v>
      </c>
    </row>
    <row r="13" spans="1:11" ht="11.45" customHeight="1" x14ac:dyDescent="0.2">
      <c r="A13" s="2"/>
      <c r="B13" s="1"/>
      <c r="C13" s="39"/>
      <c r="D13" s="39"/>
      <c r="E13" s="39"/>
      <c r="F13" s="39"/>
      <c r="G13" s="39"/>
      <c r="H13" s="39"/>
      <c r="I13" s="39"/>
    </row>
    <row r="14" spans="1:11" ht="11.45" customHeight="1" thickBot="1" x14ac:dyDescent="0.25">
      <c r="A14" s="40" t="s">
        <v>256</v>
      </c>
      <c r="B14" s="41" t="s">
        <v>257</v>
      </c>
      <c r="C14" s="42">
        <f t="shared" ref="C14:H14" si="1">+C16+C25</f>
        <v>6860443444.5</v>
      </c>
      <c r="D14" s="42">
        <f t="shared" si="1"/>
        <v>0</v>
      </c>
      <c r="E14" s="42">
        <f t="shared" si="1"/>
        <v>1801122874.5</v>
      </c>
      <c r="F14" s="42">
        <f t="shared" si="1"/>
        <v>8661566319</v>
      </c>
      <c r="G14" s="42">
        <f t="shared" si="1"/>
        <v>4834204734.6867342</v>
      </c>
      <c r="H14" s="42">
        <f t="shared" si="1"/>
        <v>3710825256.951611</v>
      </c>
      <c r="I14" s="42">
        <f>+I16+I25</f>
        <v>8545029991.6383457</v>
      </c>
    </row>
    <row r="15" spans="1:11" ht="11.45" customHeight="1" x14ac:dyDescent="0.2">
      <c r="A15" s="43"/>
      <c r="B15" s="33"/>
      <c r="C15" s="44"/>
      <c r="D15" s="44"/>
      <c r="E15" s="44"/>
      <c r="F15" s="44"/>
      <c r="G15" s="44"/>
      <c r="H15" s="44"/>
      <c r="I15" s="44"/>
    </row>
    <row r="16" spans="1:11" ht="11.45" customHeight="1" x14ac:dyDescent="0.2">
      <c r="A16" s="43" t="s">
        <v>258</v>
      </c>
      <c r="B16" s="33" t="s">
        <v>259</v>
      </c>
      <c r="C16" s="44">
        <f>+C17+C19+C21</f>
        <v>436618319</v>
      </c>
      <c r="D16" s="44">
        <f>+D17+D19+D21</f>
        <v>0</v>
      </c>
      <c r="E16" s="44">
        <f>+E17+E19+E21</f>
        <v>-200000000</v>
      </c>
      <c r="F16" s="44">
        <f>+F17+F19+F21</f>
        <v>236618319</v>
      </c>
      <c r="G16" s="44">
        <f>+G17</f>
        <v>214647676.50673401</v>
      </c>
      <c r="H16" s="44">
        <f>+H17+H19+H21</f>
        <v>0</v>
      </c>
      <c r="I16" s="44">
        <f t="shared" ref="I16:I23" si="2">+G16+H16</f>
        <v>214647676.50673401</v>
      </c>
    </row>
    <row r="17" spans="1:11" ht="11.45" customHeight="1" x14ac:dyDescent="0.2">
      <c r="A17" s="45" t="s">
        <v>260</v>
      </c>
      <c r="B17" s="1" t="s">
        <v>261</v>
      </c>
      <c r="C17" s="39">
        <f>+C18</f>
        <v>436618319</v>
      </c>
      <c r="D17" s="39">
        <f>+D18</f>
        <v>0</v>
      </c>
      <c r="E17" s="39">
        <f>+E18</f>
        <v>-200000000</v>
      </c>
      <c r="F17" s="39">
        <f>+F18</f>
        <v>236618319</v>
      </c>
      <c r="G17" s="39">
        <f>+G18</f>
        <v>214647676.50673401</v>
      </c>
      <c r="H17" s="39">
        <f>+H18</f>
        <v>0</v>
      </c>
      <c r="I17" s="39">
        <f t="shared" si="2"/>
        <v>214647676.50673401</v>
      </c>
    </row>
    <row r="18" spans="1:11" ht="11.45" customHeight="1" x14ac:dyDescent="0.2">
      <c r="A18" s="45" t="s">
        <v>262</v>
      </c>
      <c r="B18" s="1" t="s">
        <v>263</v>
      </c>
      <c r="C18" s="39">
        <v>436618319</v>
      </c>
      <c r="D18" s="39">
        <v>0</v>
      </c>
      <c r="E18" s="39">
        <v>-200000000</v>
      </c>
      <c r="F18" s="39">
        <f>+C18+D18+E18</f>
        <v>236618319</v>
      </c>
      <c r="G18" s="39">
        <f>231190642.506734-19357324+2814358</f>
        <v>214647676.50673401</v>
      </c>
      <c r="H18" s="39">
        <v>0</v>
      </c>
      <c r="I18" s="39">
        <f t="shared" si="2"/>
        <v>214647676.50673401</v>
      </c>
    </row>
    <row r="19" spans="1:11" ht="11.45" hidden="1" customHeight="1" x14ac:dyDescent="0.2">
      <c r="A19" s="45" t="s">
        <v>264</v>
      </c>
      <c r="B19" s="1" t="s">
        <v>265</v>
      </c>
      <c r="C19" s="39">
        <f>+C20</f>
        <v>0</v>
      </c>
      <c r="D19" s="39">
        <f>+D20</f>
        <v>0</v>
      </c>
      <c r="E19" s="39">
        <f>+E20</f>
        <v>0</v>
      </c>
      <c r="F19" s="39">
        <f>+F20</f>
        <v>0</v>
      </c>
      <c r="G19" s="39">
        <v>0</v>
      </c>
      <c r="H19" s="39">
        <f>+H20</f>
        <v>0</v>
      </c>
      <c r="I19" s="39">
        <f t="shared" si="2"/>
        <v>0</v>
      </c>
    </row>
    <row r="20" spans="1:11" ht="11.45" hidden="1" customHeight="1" x14ac:dyDescent="0.2">
      <c r="A20" s="45" t="s">
        <v>266</v>
      </c>
      <c r="B20" s="1" t="s">
        <v>267</v>
      </c>
      <c r="C20" s="39">
        <v>0</v>
      </c>
      <c r="D20" s="39">
        <v>0</v>
      </c>
      <c r="E20" s="39">
        <v>0</v>
      </c>
      <c r="F20" s="39">
        <f>+C20+D20+E20</f>
        <v>0</v>
      </c>
      <c r="G20" s="39">
        <v>0</v>
      </c>
      <c r="H20" s="39">
        <v>0</v>
      </c>
      <c r="I20" s="39">
        <f t="shared" si="2"/>
        <v>0</v>
      </c>
    </row>
    <row r="21" spans="1:11" ht="11.45" hidden="1" customHeight="1" x14ac:dyDescent="0.2">
      <c r="A21" s="45" t="s">
        <v>268</v>
      </c>
      <c r="B21" s="1" t="s">
        <v>269</v>
      </c>
      <c r="C21" s="39">
        <f>+C22+C23</f>
        <v>0</v>
      </c>
      <c r="D21" s="39">
        <f>+D22+D23</f>
        <v>0</v>
      </c>
      <c r="E21" s="39">
        <f>+E22+E23</f>
        <v>0</v>
      </c>
      <c r="F21" s="39">
        <f>+F22+F23</f>
        <v>0</v>
      </c>
      <c r="G21" s="39">
        <v>0</v>
      </c>
      <c r="H21" s="39">
        <f>+H22+H23</f>
        <v>0</v>
      </c>
      <c r="I21" s="39">
        <f t="shared" si="2"/>
        <v>0</v>
      </c>
    </row>
    <row r="22" spans="1:11" ht="11.45" hidden="1" customHeight="1" x14ac:dyDescent="0.2">
      <c r="A22" s="45" t="s">
        <v>270</v>
      </c>
      <c r="B22" s="1" t="s">
        <v>271</v>
      </c>
      <c r="C22" s="39">
        <v>0</v>
      </c>
      <c r="D22" s="39">
        <v>0</v>
      </c>
      <c r="E22" s="39">
        <v>0</v>
      </c>
      <c r="F22" s="39">
        <f>+C22+D22+E22</f>
        <v>0</v>
      </c>
      <c r="G22" s="39">
        <v>0</v>
      </c>
      <c r="H22" s="39">
        <v>0</v>
      </c>
      <c r="I22" s="39">
        <f t="shared" si="2"/>
        <v>0</v>
      </c>
    </row>
    <row r="23" spans="1:11" ht="11.45" hidden="1" customHeight="1" x14ac:dyDescent="0.2">
      <c r="A23" s="45" t="s">
        <v>272</v>
      </c>
      <c r="B23" s="1" t="s">
        <v>273</v>
      </c>
      <c r="C23" s="39">
        <v>0</v>
      </c>
      <c r="D23" s="39">
        <v>0</v>
      </c>
      <c r="E23" s="39">
        <v>0</v>
      </c>
      <c r="F23" s="39">
        <f>+C23+D23+E23</f>
        <v>0</v>
      </c>
      <c r="G23" s="39">
        <v>0</v>
      </c>
      <c r="H23" s="39">
        <v>0</v>
      </c>
      <c r="I23" s="39">
        <f t="shared" si="2"/>
        <v>0</v>
      </c>
    </row>
    <row r="24" spans="1:11" ht="11.45" customHeight="1" x14ac:dyDescent="0.2">
      <c r="A24" s="45"/>
      <c r="B24" s="1"/>
      <c r="C24" s="39"/>
      <c r="D24" s="39"/>
      <c r="E24" s="39"/>
      <c r="F24" s="39"/>
      <c r="G24" s="39"/>
      <c r="H24" s="39"/>
      <c r="I24" s="39"/>
    </row>
    <row r="25" spans="1:11" ht="11.45" customHeight="1" x14ac:dyDescent="0.2">
      <c r="A25" s="46" t="s">
        <v>274</v>
      </c>
      <c r="B25" s="33" t="s">
        <v>275</v>
      </c>
      <c r="C25" s="44">
        <f>+C26</f>
        <v>6423825125.5</v>
      </c>
      <c r="D25" s="44">
        <f>+D26</f>
        <v>0</v>
      </c>
      <c r="E25" s="44">
        <f>+E26</f>
        <v>2001122874.5</v>
      </c>
      <c r="F25" s="44">
        <f>+F26</f>
        <v>8424948000</v>
      </c>
      <c r="G25" s="44">
        <f>+G26+G30</f>
        <v>4619557058.1800003</v>
      </c>
      <c r="H25" s="44">
        <f>+H26+H30</f>
        <v>3710825256.951611</v>
      </c>
      <c r="I25" s="44">
        <f>+I26+I30</f>
        <v>8330382315.1316118</v>
      </c>
    </row>
    <row r="26" spans="1:11" ht="11.45" customHeight="1" x14ac:dyDescent="0.2">
      <c r="A26" s="45" t="s">
        <v>276</v>
      </c>
      <c r="B26" s="1" t="s">
        <v>277</v>
      </c>
      <c r="C26" s="39">
        <f>SUM(C27:C30)</f>
        <v>6423825125.5</v>
      </c>
      <c r="D26" s="39">
        <f>SUM(D27:D30)</f>
        <v>0</v>
      </c>
      <c r="E26" s="39">
        <f>+E27+E28+E29</f>
        <v>2001122874.5</v>
      </c>
      <c r="F26" s="39">
        <f>SUM(F27:F30)</f>
        <v>8424948000</v>
      </c>
      <c r="G26" s="39">
        <f>+G27+G29</f>
        <v>4565089042</v>
      </c>
      <c r="H26" s="39">
        <f>+H27+H28+H29</f>
        <v>3700458958.0816112</v>
      </c>
      <c r="I26" s="39">
        <f>+I27+I28+I29</f>
        <v>8265548000.0816116</v>
      </c>
    </row>
    <row r="27" spans="1:11" ht="11.45" customHeight="1" x14ac:dyDescent="0.2">
      <c r="A27" s="45" t="s">
        <v>278</v>
      </c>
      <c r="B27" s="1" t="s">
        <v>292</v>
      </c>
      <c r="C27" s="39">
        <v>1695748000</v>
      </c>
      <c r="D27" s="39">
        <f>+'PROGRAMA 03 CON PROYEC.'!D11-D29-D36</f>
        <v>0</v>
      </c>
      <c r="E27" s="39">
        <v>1569800000</v>
      </c>
      <c r="F27" s="39">
        <f t="shared" ref="F27:F28" si="3">+C27+D27+E27</f>
        <v>3265548000</v>
      </c>
      <c r="G27" s="39">
        <v>1271811000</v>
      </c>
      <c r="H27" s="39">
        <f>569828011.081611+1569800000-145891011</f>
        <v>1993737000.0816112</v>
      </c>
      <c r="I27" s="39">
        <f>+G27+H27</f>
        <v>3265548000.0816112</v>
      </c>
      <c r="J27" s="97">
        <f>+I27-C27</f>
        <v>1569800000.0816112</v>
      </c>
      <c r="K27" s="97">
        <f>+F27-I27</f>
        <v>-8.1611156463623047E-2</v>
      </c>
    </row>
    <row r="28" spans="1:11" ht="11.45" customHeight="1" x14ac:dyDescent="0.2">
      <c r="A28" s="45" t="s">
        <v>291</v>
      </c>
      <c r="B28" s="99" t="s">
        <v>290</v>
      </c>
      <c r="C28" s="39">
        <v>750000000</v>
      </c>
      <c r="D28" s="39">
        <v>0</v>
      </c>
      <c r="E28" s="39">
        <v>-700000000</v>
      </c>
      <c r="F28" s="39">
        <f t="shared" si="3"/>
        <v>50000000</v>
      </c>
      <c r="G28" s="39">
        <v>0</v>
      </c>
      <c r="H28" s="39">
        <v>0</v>
      </c>
      <c r="I28" s="39">
        <f>+G28+H28</f>
        <v>0</v>
      </c>
    </row>
    <row r="29" spans="1:11" ht="11.45" customHeight="1" x14ac:dyDescent="0.2">
      <c r="A29" s="45" t="s">
        <v>279</v>
      </c>
      <c r="B29" s="1" t="s">
        <v>280</v>
      </c>
      <c r="C29" s="39">
        <v>3868677125.5</v>
      </c>
      <c r="D29" s="39">
        <v>0</v>
      </c>
      <c r="E29" s="39">
        <v>1131322874.5</v>
      </c>
      <c r="F29" s="39">
        <f>+C29+D29+E29</f>
        <v>5000000000</v>
      </c>
      <c r="G29" s="39">
        <v>3293278042</v>
      </c>
      <c r="H29" s="39">
        <v>1706721958</v>
      </c>
      <c r="I29" s="39">
        <f>+G29+H29</f>
        <v>5000000000</v>
      </c>
      <c r="K29" s="97">
        <f>+F29-I29</f>
        <v>0</v>
      </c>
    </row>
    <row r="30" spans="1:11" x14ac:dyDescent="0.2">
      <c r="A30" s="45" t="s">
        <v>281</v>
      </c>
      <c r="B30" s="1" t="s">
        <v>372</v>
      </c>
      <c r="C30" s="39">
        <v>109400000</v>
      </c>
      <c r="D30" s="39">
        <v>0</v>
      </c>
      <c r="E30" s="39">
        <v>0</v>
      </c>
      <c r="F30" s="39">
        <f>+C30+D30+E30</f>
        <v>109400000</v>
      </c>
      <c r="G30" s="39">
        <v>54468016.180000007</v>
      </c>
      <c r="H30" s="39">
        <v>10366298.869999999</v>
      </c>
      <c r="I30" s="39">
        <f>+G30+H30</f>
        <v>64834315.050000004</v>
      </c>
    </row>
    <row r="31" spans="1:11" ht="11.45" customHeight="1" x14ac:dyDescent="0.2">
      <c r="A31" s="45"/>
      <c r="B31" s="1"/>
      <c r="C31" s="39"/>
      <c r="D31" s="39"/>
      <c r="E31" s="39"/>
      <c r="F31" s="39"/>
      <c r="G31" s="39"/>
      <c r="H31" s="39"/>
      <c r="I31" s="39"/>
    </row>
    <row r="32" spans="1:11" ht="11.45" customHeight="1" thickBot="1" x14ac:dyDescent="0.25">
      <c r="A32" s="47" t="s">
        <v>282</v>
      </c>
      <c r="B32" s="41" t="s">
        <v>283</v>
      </c>
      <c r="C32" s="42">
        <f t="shared" ref="C32:G32" si="4">+C34</f>
        <v>1232351868</v>
      </c>
      <c r="D32" s="42">
        <f t="shared" si="4"/>
        <v>0</v>
      </c>
      <c r="E32" s="42">
        <f t="shared" si="4"/>
        <v>736233214</v>
      </c>
      <c r="F32" s="42">
        <f t="shared" si="4"/>
        <v>1968585082</v>
      </c>
      <c r="G32" s="42">
        <f t="shared" si="4"/>
        <v>1925144848</v>
      </c>
      <c r="H32" s="42">
        <f>+H34</f>
        <v>43440234</v>
      </c>
      <c r="I32" s="42">
        <f>+I34</f>
        <v>1968585082</v>
      </c>
    </row>
    <row r="33" spans="1:9" ht="11.45" customHeight="1" x14ac:dyDescent="0.2">
      <c r="A33" s="43"/>
      <c r="B33" s="33"/>
      <c r="C33" s="44"/>
      <c r="D33" s="44"/>
      <c r="E33" s="44"/>
      <c r="F33" s="44"/>
      <c r="G33" s="44"/>
      <c r="H33" s="44"/>
      <c r="I33" s="44"/>
    </row>
    <row r="34" spans="1:9" ht="11.45" customHeight="1" x14ac:dyDescent="0.2">
      <c r="A34" s="43" t="s">
        <v>284</v>
      </c>
      <c r="B34" s="33" t="s">
        <v>285</v>
      </c>
      <c r="C34" s="44">
        <f t="shared" ref="C34:G34" si="5">+C35+C36</f>
        <v>1232351868</v>
      </c>
      <c r="D34" s="44">
        <f t="shared" si="5"/>
        <v>0</v>
      </c>
      <c r="E34" s="44">
        <f t="shared" si="5"/>
        <v>736233214</v>
      </c>
      <c r="F34" s="44">
        <f>+F35+F36</f>
        <v>1968585082</v>
      </c>
      <c r="G34" s="44">
        <f t="shared" si="5"/>
        <v>1925144848</v>
      </c>
      <c r="H34" s="44">
        <f>+H35+H36</f>
        <v>43440234</v>
      </c>
      <c r="I34" s="44">
        <f>+I35+I36</f>
        <v>1968585082</v>
      </c>
    </row>
    <row r="35" spans="1:9" s="24" customFormat="1" x14ac:dyDescent="0.2">
      <c r="A35" s="98" t="s">
        <v>286</v>
      </c>
      <c r="B35" s="99" t="s">
        <v>287</v>
      </c>
      <c r="C35" s="100">
        <v>140675754</v>
      </c>
      <c r="D35" s="100">
        <v>0</v>
      </c>
      <c r="E35" s="100">
        <f>65300000+155251775</f>
        <v>220551775</v>
      </c>
      <c r="F35" s="100">
        <f>+C35+D35+E35</f>
        <v>361227529</v>
      </c>
      <c r="G35" s="100">
        <v>361227529</v>
      </c>
      <c r="H35" s="100">
        <v>0</v>
      </c>
      <c r="I35" s="100">
        <f>+G35+H35</f>
        <v>361227529</v>
      </c>
    </row>
    <row r="36" spans="1:9" s="24" customFormat="1" ht="11.45" customHeight="1" x14ac:dyDescent="0.2">
      <c r="A36" s="98" t="s">
        <v>288</v>
      </c>
      <c r="B36" s="99" t="s">
        <v>289</v>
      </c>
      <c r="C36" s="100">
        <v>1091676114</v>
      </c>
      <c r="D36" s="100">
        <v>0</v>
      </c>
      <c r="E36" s="100">
        <f>472241205+43440234</f>
        <v>515681439</v>
      </c>
      <c r="F36" s="100">
        <f>+C36+D36+E36</f>
        <v>1607357553</v>
      </c>
      <c r="G36" s="100">
        <v>1563917319</v>
      </c>
      <c r="H36" s="100">
        <v>43440234</v>
      </c>
      <c r="I36" s="100">
        <f>+G36+H36</f>
        <v>1607357553</v>
      </c>
    </row>
    <row r="37" spans="1:9" ht="11.45" hidden="1" customHeight="1" x14ac:dyDescent="0.2">
      <c r="A37" s="45"/>
      <c r="B37" s="1"/>
      <c r="C37" s="39"/>
      <c r="D37" s="39"/>
      <c r="E37" s="39"/>
      <c r="F37" s="39"/>
      <c r="G37" s="39"/>
      <c r="H37" s="39"/>
      <c r="I37" s="39"/>
    </row>
    <row r="38" spans="1:9" ht="11.45" customHeight="1" thickBot="1" x14ac:dyDescent="0.25">
      <c r="A38" s="48"/>
      <c r="B38" s="49"/>
      <c r="C38" s="50"/>
      <c r="D38" s="50"/>
      <c r="E38" s="50"/>
      <c r="F38" s="50"/>
      <c r="G38" s="50"/>
      <c r="H38" s="50"/>
      <c r="I38" s="50"/>
    </row>
    <row r="39" spans="1:9" ht="12" thickTop="1" x14ac:dyDescent="0.2"/>
  </sheetData>
  <mergeCells count="6">
    <mergeCell ref="A12:B12"/>
    <mergeCell ref="A1:I1"/>
    <mergeCell ref="A2:I2"/>
    <mergeCell ref="A3:I3"/>
    <mergeCell ref="A4:I4"/>
    <mergeCell ref="A5:I5"/>
  </mergeCells>
  <printOptions horizontalCentered="1"/>
  <pageMargins left="0.78740157480314965" right="0.78740157480314965" top="0.78740157480314965" bottom="0.78740157480314965" header="0.59055118110236227" footer="0.59055118110236227"/>
  <pageSetup scale="80" firstPageNumber="4" orientation="landscape" useFirstPageNumber="1" r:id="rId1"/>
  <headerFooter>
    <oddFooter>&amp;C&amp;P</oddFooter>
  </headerFooter>
  <ignoredErrors>
    <ignoredError sqref="G16:I17 F18:F36 G31:I34 I28 I29 I27 G26 I30 G19:I25 I18 E32:E34 I36 I35 E30:E31 E28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tabSelected="1" topLeftCell="G1" workbookViewId="0">
      <selection activeCell="Q24" sqref="Q24"/>
    </sheetView>
  </sheetViews>
  <sheetFormatPr baseColWidth="10" defaultRowHeight="11.25" x14ac:dyDescent="0.2"/>
  <cols>
    <col min="1" max="1" width="18.42578125" style="35" bestFit="1" customWidth="1"/>
    <col min="2" max="2" width="35.7109375" style="36" customWidth="1"/>
    <col min="3" max="3" width="15.28515625" style="37" bestFit="1" customWidth="1"/>
    <col min="4" max="4" width="15.7109375" style="37" hidden="1" customWidth="1"/>
    <col min="5" max="9" width="15.7109375" style="37" customWidth="1"/>
    <col min="10" max="10" width="0" style="23" hidden="1" customWidth="1"/>
    <col min="11" max="238" width="11.42578125" style="23"/>
    <col min="239" max="239" width="17.28515625" style="23" bestFit="1" customWidth="1"/>
    <col min="240" max="240" width="35.7109375" style="23" customWidth="1"/>
    <col min="241" max="241" width="15.28515625" style="23" bestFit="1" customWidth="1"/>
    <col min="242" max="247" width="15.7109375" style="23" customWidth="1"/>
    <col min="248" max="494" width="11.42578125" style="23"/>
    <col min="495" max="495" width="17.28515625" style="23" bestFit="1" customWidth="1"/>
    <col min="496" max="496" width="35.7109375" style="23" customWidth="1"/>
    <col min="497" max="497" width="15.28515625" style="23" bestFit="1" customWidth="1"/>
    <col min="498" max="503" width="15.7109375" style="23" customWidth="1"/>
    <col min="504" max="750" width="11.42578125" style="23"/>
    <col min="751" max="751" width="17.28515625" style="23" bestFit="1" customWidth="1"/>
    <col min="752" max="752" width="35.7109375" style="23" customWidth="1"/>
    <col min="753" max="753" width="15.28515625" style="23" bestFit="1" customWidth="1"/>
    <col min="754" max="759" width="15.7109375" style="23" customWidth="1"/>
    <col min="760" max="1006" width="11.42578125" style="23"/>
    <col min="1007" max="1007" width="17.28515625" style="23" bestFit="1" customWidth="1"/>
    <col min="1008" max="1008" width="35.7109375" style="23" customWidth="1"/>
    <col min="1009" max="1009" width="15.28515625" style="23" bestFit="1" customWidth="1"/>
    <col min="1010" max="1015" width="15.7109375" style="23" customWidth="1"/>
    <col min="1016" max="1262" width="11.42578125" style="23"/>
    <col min="1263" max="1263" width="17.28515625" style="23" bestFit="1" customWidth="1"/>
    <col min="1264" max="1264" width="35.7109375" style="23" customWidth="1"/>
    <col min="1265" max="1265" width="15.28515625" style="23" bestFit="1" customWidth="1"/>
    <col min="1266" max="1271" width="15.7109375" style="23" customWidth="1"/>
    <col min="1272" max="1518" width="11.42578125" style="23"/>
    <col min="1519" max="1519" width="17.28515625" style="23" bestFit="1" customWidth="1"/>
    <col min="1520" max="1520" width="35.7109375" style="23" customWidth="1"/>
    <col min="1521" max="1521" width="15.28515625" style="23" bestFit="1" customWidth="1"/>
    <col min="1522" max="1527" width="15.7109375" style="23" customWidth="1"/>
    <col min="1528" max="1774" width="11.42578125" style="23"/>
    <col min="1775" max="1775" width="17.28515625" style="23" bestFit="1" customWidth="1"/>
    <col min="1776" max="1776" width="35.7109375" style="23" customWidth="1"/>
    <col min="1777" max="1777" width="15.28515625" style="23" bestFit="1" customWidth="1"/>
    <col min="1778" max="1783" width="15.7109375" style="23" customWidth="1"/>
    <col min="1784" max="2030" width="11.42578125" style="23"/>
    <col min="2031" max="2031" width="17.28515625" style="23" bestFit="1" customWidth="1"/>
    <col min="2032" max="2032" width="35.7109375" style="23" customWidth="1"/>
    <col min="2033" max="2033" width="15.28515625" style="23" bestFit="1" customWidth="1"/>
    <col min="2034" max="2039" width="15.7109375" style="23" customWidth="1"/>
    <col min="2040" max="2286" width="11.42578125" style="23"/>
    <col min="2287" max="2287" width="17.28515625" style="23" bestFit="1" customWidth="1"/>
    <col min="2288" max="2288" width="35.7109375" style="23" customWidth="1"/>
    <col min="2289" max="2289" width="15.28515625" style="23" bestFit="1" customWidth="1"/>
    <col min="2290" max="2295" width="15.7109375" style="23" customWidth="1"/>
    <col min="2296" max="2542" width="11.42578125" style="23"/>
    <col min="2543" max="2543" width="17.28515625" style="23" bestFit="1" customWidth="1"/>
    <col min="2544" max="2544" width="35.7109375" style="23" customWidth="1"/>
    <col min="2545" max="2545" width="15.28515625" style="23" bestFit="1" customWidth="1"/>
    <col min="2546" max="2551" width="15.7109375" style="23" customWidth="1"/>
    <col min="2552" max="2798" width="11.42578125" style="23"/>
    <col min="2799" max="2799" width="17.28515625" style="23" bestFit="1" customWidth="1"/>
    <col min="2800" max="2800" width="35.7109375" style="23" customWidth="1"/>
    <col min="2801" max="2801" width="15.28515625" style="23" bestFit="1" customWidth="1"/>
    <col min="2802" max="2807" width="15.7109375" style="23" customWidth="1"/>
    <col min="2808" max="3054" width="11.42578125" style="23"/>
    <col min="3055" max="3055" width="17.28515625" style="23" bestFit="1" customWidth="1"/>
    <col min="3056" max="3056" width="35.7109375" style="23" customWidth="1"/>
    <col min="3057" max="3057" width="15.28515625" style="23" bestFit="1" customWidth="1"/>
    <col min="3058" max="3063" width="15.7109375" style="23" customWidth="1"/>
    <col min="3064" max="3310" width="11.42578125" style="23"/>
    <col min="3311" max="3311" width="17.28515625" style="23" bestFit="1" customWidth="1"/>
    <col min="3312" max="3312" width="35.7109375" style="23" customWidth="1"/>
    <col min="3313" max="3313" width="15.28515625" style="23" bestFit="1" customWidth="1"/>
    <col min="3314" max="3319" width="15.7109375" style="23" customWidth="1"/>
    <col min="3320" max="3566" width="11.42578125" style="23"/>
    <col min="3567" max="3567" width="17.28515625" style="23" bestFit="1" customWidth="1"/>
    <col min="3568" max="3568" width="35.7109375" style="23" customWidth="1"/>
    <col min="3569" max="3569" width="15.28515625" style="23" bestFit="1" customWidth="1"/>
    <col min="3570" max="3575" width="15.7109375" style="23" customWidth="1"/>
    <col min="3576" max="3822" width="11.42578125" style="23"/>
    <col min="3823" max="3823" width="17.28515625" style="23" bestFit="1" customWidth="1"/>
    <col min="3824" max="3824" width="35.7109375" style="23" customWidth="1"/>
    <col min="3825" max="3825" width="15.28515625" style="23" bestFit="1" customWidth="1"/>
    <col min="3826" max="3831" width="15.7109375" style="23" customWidth="1"/>
    <col min="3832" max="4078" width="11.42578125" style="23"/>
    <col min="4079" max="4079" width="17.28515625" style="23" bestFit="1" customWidth="1"/>
    <col min="4080" max="4080" width="35.7109375" style="23" customWidth="1"/>
    <col min="4081" max="4081" width="15.28515625" style="23" bestFit="1" customWidth="1"/>
    <col min="4082" max="4087" width="15.7109375" style="23" customWidth="1"/>
    <col min="4088" max="4334" width="11.42578125" style="23"/>
    <col min="4335" max="4335" width="17.28515625" style="23" bestFit="1" customWidth="1"/>
    <col min="4336" max="4336" width="35.7109375" style="23" customWidth="1"/>
    <col min="4337" max="4337" width="15.28515625" style="23" bestFit="1" customWidth="1"/>
    <col min="4338" max="4343" width="15.7109375" style="23" customWidth="1"/>
    <col min="4344" max="4590" width="11.42578125" style="23"/>
    <col min="4591" max="4591" width="17.28515625" style="23" bestFit="1" customWidth="1"/>
    <col min="4592" max="4592" width="35.7109375" style="23" customWidth="1"/>
    <col min="4593" max="4593" width="15.28515625" style="23" bestFit="1" customWidth="1"/>
    <col min="4594" max="4599" width="15.7109375" style="23" customWidth="1"/>
    <col min="4600" max="4846" width="11.42578125" style="23"/>
    <col min="4847" max="4847" width="17.28515625" style="23" bestFit="1" customWidth="1"/>
    <col min="4848" max="4848" width="35.7109375" style="23" customWidth="1"/>
    <col min="4849" max="4849" width="15.28515625" style="23" bestFit="1" customWidth="1"/>
    <col min="4850" max="4855" width="15.7109375" style="23" customWidth="1"/>
    <col min="4856" max="5102" width="11.42578125" style="23"/>
    <col min="5103" max="5103" width="17.28515625" style="23" bestFit="1" customWidth="1"/>
    <col min="5104" max="5104" width="35.7109375" style="23" customWidth="1"/>
    <col min="5105" max="5105" width="15.28515625" style="23" bestFit="1" customWidth="1"/>
    <col min="5106" max="5111" width="15.7109375" style="23" customWidth="1"/>
    <col min="5112" max="5358" width="11.42578125" style="23"/>
    <col min="5359" max="5359" width="17.28515625" style="23" bestFit="1" customWidth="1"/>
    <col min="5360" max="5360" width="35.7109375" style="23" customWidth="1"/>
    <col min="5361" max="5361" width="15.28515625" style="23" bestFit="1" customWidth="1"/>
    <col min="5362" max="5367" width="15.7109375" style="23" customWidth="1"/>
    <col min="5368" max="5614" width="11.42578125" style="23"/>
    <col min="5615" max="5615" width="17.28515625" style="23" bestFit="1" customWidth="1"/>
    <col min="5616" max="5616" width="35.7109375" style="23" customWidth="1"/>
    <col min="5617" max="5617" width="15.28515625" style="23" bestFit="1" customWidth="1"/>
    <col min="5618" max="5623" width="15.7109375" style="23" customWidth="1"/>
    <col min="5624" max="5870" width="11.42578125" style="23"/>
    <col min="5871" max="5871" width="17.28515625" style="23" bestFit="1" customWidth="1"/>
    <col min="5872" max="5872" width="35.7109375" style="23" customWidth="1"/>
    <col min="5873" max="5873" width="15.28515625" style="23" bestFit="1" customWidth="1"/>
    <col min="5874" max="5879" width="15.7109375" style="23" customWidth="1"/>
    <col min="5880" max="6126" width="11.42578125" style="23"/>
    <col min="6127" max="6127" width="17.28515625" style="23" bestFit="1" customWidth="1"/>
    <col min="6128" max="6128" width="35.7109375" style="23" customWidth="1"/>
    <col min="6129" max="6129" width="15.28515625" style="23" bestFit="1" customWidth="1"/>
    <col min="6130" max="6135" width="15.7109375" style="23" customWidth="1"/>
    <col min="6136" max="6382" width="11.42578125" style="23"/>
    <col min="6383" max="6383" width="17.28515625" style="23" bestFit="1" customWidth="1"/>
    <col min="6384" max="6384" width="35.7109375" style="23" customWidth="1"/>
    <col min="6385" max="6385" width="15.28515625" style="23" bestFit="1" customWidth="1"/>
    <col min="6386" max="6391" width="15.7109375" style="23" customWidth="1"/>
    <col min="6392" max="6638" width="11.42578125" style="23"/>
    <col min="6639" max="6639" width="17.28515625" style="23" bestFit="1" customWidth="1"/>
    <col min="6640" max="6640" width="35.7109375" style="23" customWidth="1"/>
    <col min="6641" max="6641" width="15.28515625" style="23" bestFit="1" customWidth="1"/>
    <col min="6642" max="6647" width="15.7109375" style="23" customWidth="1"/>
    <col min="6648" max="6894" width="11.42578125" style="23"/>
    <col min="6895" max="6895" width="17.28515625" style="23" bestFit="1" customWidth="1"/>
    <col min="6896" max="6896" width="35.7109375" style="23" customWidth="1"/>
    <col min="6897" max="6897" width="15.28515625" style="23" bestFit="1" customWidth="1"/>
    <col min="6898" max="6903" width="15.7109375" style="23" customWidth="1"/>
    <col min="6904" max="7150" width="11.42578125" style="23"/>
    <col min="7151" max="7151" width="17.28515625" style="23" bestFit="1" customWidth="1"/>
    <col min="7152" max="7152" width="35.7109375" style="23" customWidth="1"/>
    <col min="7153" max="7153" width="15.28515625" style="23" bestFit="1" customWidth="1"/>
    <col min="7154" max="7159" width="15.7109375" style="23" customWidth="1"/>
    <col min="7160" max="7406" width="11.42578125" style="23"/>
    <col min="7407" max="7407" width="17.28515625" style="23" bestFit="1" customWidth="1"/>
    <col min="7408" max="7408" width="35.7109375" style="23" customWidth="1"/>
    <col min="7409" max="7409" width="15.28515625" style="23" bestFit="1" customWidth="1"/>
    <col min="7410" max="7415" width="15.7109375" style="23" customWidth="1"/>
    <col min="7416" max="7662" width="11.42578125" style="23"/>
    <col min="7663" max="7663" width="17.28515625" style="23" bestFit="1" customWidth="1"/>
    <col min="7664" max="7664" width="35.7109375" style="23" customWidth="1"/>
    <col min="7665" max="7665" width="15.28515625" style="23" bestFit="1" customWidth="1"/>
    <col min="7666" max="7671" width="15.7109375" style="23" customWidth="1"/>
    <col min="7672" max="7918" width="11.42578125" style="23"/>
    <col min="7919" max="7919" width="17.28515625" style="23" bestFit="1" customWidth="1"/>
    <col min="7920" max="7920" width="35.7109375" style="23" customWidth="1"/>
    <col min="7921" max="7921" width="15.28515625" style="23" bestFit="1" customWidth="1"/>
    <col min="7922" max="7927" width="15.7109375" style="23" customWidth="1"/>
    <col min="7928" max="8174" width="11.42578125" style="23"/>
    <col min="8175" max="8175" width="17.28515625" style="23" bestFit="1" customWidth="1"/>
    <col min="8176" max="8176" width="35.7109375" style="23" customWidth="1"/>
    <col min="8177" max="8177" width="15.28515625" style="23" bestFit="1" customWidth="1"/>
    <col min="8178" max="8183" width="15.7109375" style="23" customWidth="1"/>
    <col min="8184" max="8430" width="11.42578125" style="23"/>
    <col min="8431" max="8431" width="17.28515625" style="23" bestFit="1" customWidth="1"/>
    <col min="8432" max="8432" width="35.7109375" style="23" customWidth="1"/>
    <col min="8433" max="8433" width="15.28515625" style="23" bestFit="1" customWidth="1"/>
    <col min="8434" max="8439" width="15.7109375" style="23" customWidth="1"/>
    <col min="8440" max="8686" width="11.42578125" style="23"/>
    <col min="8687" max="8687" width="17.28515625" style="23" bestFit="1" customWidth="1"/>
    <col min="8688" max="8688" width="35.7109375" style="23" customWidth="1"/>
    <col min="8689" max="8689" width="15.28515625" style="23" bestFit="1" customWidth="1"/>
    <col min="8690" max="8695" width="15.7109375" style="23" customWidth="1"/>
    <col min="8696" max="8942" width="11.42578125" style="23"/>
    <col min="8943" max="8943" width="17.28515625" style="23" bestFit="1" customWidth="1"/>
    <col min="8944" max="8944" width="35.7109375" style="23" customWidth="1"/>
    <col min="8945" max="8945" width="15.28515625" style="23" bestFit="1" customWidth="1"/>
    <col min="8946" max="8951" width="15.7109375" style="23" customWidth="1"/>
    <col min="8952" max="9198" width="11.42578125" style="23"/>
    <col min="9199" max="9199" width="17.28515625" style="23" bestFit="1" customWidth="1"/>
    <col min="9200" max="9200" width="35.7109375" style="23" customWidth="1"/>
    <col min="9201" max="9201" width="15.28515625" style="23" bestFit="1" customWidth="1"/>
    <col min="9202" max="9207" width="15.7109375" style="23" customWidth="1"/>
    <col min="9208" max="9454" width="11.42578125" style="23"/>
    <col min="9455" max="9455" width="17.28515625" style="23" bestFit="1" customWidth="1"/>
    <col min="9456" max="9456" width="35.7109375" style="23" customWidth="1"/>
    <col min="9457" max="9457" width="15.28515625" style="23" bestFit="1" customWidth="1"/>
    <col min="9458" max="9463" width="15.7109375" style="23" customWidth="1"/>
    <col min="9464" max="9710" width="11.42578125" style="23"/>
    <col min="9711" max="9711" width="17.28515625" style="23" bestFit="1" customWidth="1"/>
    <col min="9712" max="9712" width="35.7109375" style="23" customWidth="1"/>
    <col min="9713" max="9713" width="15.28515625" style="23" bestFit="1" customWidth="1"/>
    <col min="9714" max="9719" width="15.7109375" style="23" customWidth="1"/>
    <col min="9720" max="9966" width="11.42578125" style="23"/>
    <col min="9967" max="9967" width="17.28515625" style="23" bestFit="1" customWidth="1"/>
    <col min="9968" max="9968" width="35.7109375" style="23" customWidth="1"/>
    <col min="9969" max="9969" width="15.28515625" style="23" bestFit="1" customWidth="1"/>
    <col min="9970" max="9975" width="15.7109375" style="23" customWidth="1"/>
    <col min="9976" max="10222" width="11.42578125" style="23"/>
    <col min="10223" max="10223" width="17.28515625" style="23" bestFit="1" customWidth="1"/>
    <col min="10224" max="10224" width="35.7109375" style="23" customWidth="1"/>
    <col min="10225" max="10225" width="15.28515625" style="23" bestFit="1" customWidth="1"/>
    <col min="10226" max="10231" width="15.7109375" style="23" customWidth="1"/>
    <col min="10232" max="10478" width="11.42578125" style="23"/>
    <col min="10479" max="10479" width="17.28515625" style="23" bestFit="1" customWidth="1"/>
    <col min="10480" max="10480" width="35.7109375" style="23" customWidth="1"/>
    <col min="10481" max="10481" width="15.28515625" style="23" bestFit="1" customWidth="1"/>
    <col min="10482" max="10487" width="15.7109375" style="23" customWidth="1"/>
    <col min="10488" max="10734" width="11.42578125" style="23"/>
    <col min="10735" max="10735" width="17.28515625" style="23" bestFit="1" customWidth="1"/>
    <col min="10736" max="10736" width="35.7109375" style="23" customWidth="1"/>
    <col min="10737" max="10737" width="15.28515625" style="23" bestFit="1" customWidth="1"/>
    <col min="10738" max="10743" width="15.7109375" style="23" customWidth="1"/>
    <col min="10744" max="10990" width="11.42578125" style="23"/>
    <col min="10991" max="10991" width="17.28515625" style="23" bestFit="1" customWidth="1"/>
    <col min="10992" max="10992" width="35.7109375" style="23" customWidth="1"/>
    <col min="10993" max="10993" width="15.28515625" style="23" bestFit="1" customWidth="1"/>
    <col min="10994" max="10999" width="15.7109375" style="23" customWidth="1"/>
    <col min="11000" max="11246" width="11.42578125" style="23"/>
    <col min="11247" max="11247" width="17.28515625" style="23" bestFit="1" customWidth="1"/>
    <col min="11248" max="11248" width="35.7109375" style="23" customWidth="1"/>
    <col min="11249" max="11249" width="15.28515625" style="23" bestFit="1" customWidth="1"/>
    <col min="11250" max="11255" width="15.7109375" style="23" customWidth="1"/>
    <col min="11256" max="11502" width="11.42578125" style="23"/>
    <col min="11503" max="11503" width="17.28515625" style="23" bestFit="1" customWidth="1"/>
    <col min="11504" max="11504" width="35.7109375" style="23" customWidth="1"/>
    <col min="11505" max="11505" width="15.28515625" style="23" bestFit="1" customWidth="1"/>
    <col min="11506" max="11511" width="15.7109375" style="23" customWidth="1"/>
    <col min="11512" max="11758" width="11.42578125" style="23"/>
    <col min="11759" max="11759" width="17.28515625" style="23" bestFit="1" customWidth="1"/>
    <col min="11760" max="11760" width="35.7109375" style="23" customWidth="1"/>
    <col min="11761" max="11761" width="15.28515625" style="23" bestFit="1" customWidth="1"/>
    <col min="11762" max="11767" width="15.7109375" style="23" customWidth="1"/>
    <col min="11768" max="12014" width="11.42578125" style="23"/>
    <col min="12015" max="12015" width="17.28515625" style="23" bestFit="1" customWidth="1"/>
    <col min="12016" max="12016" width="35.7109375" style="23" customWidth="1"/>
    <col min="12017" max="12017" width="15.28515625" style="23" bestFit="1" customWidth="1"/>
    <col min="12018" max="12023" width="15.7109375" style="23" customWidth="1"/>
    <col min="12024" max="12270" width="11.42578125" style="23"/>
    <col min="12271" max="12271" width="17.28515625" style="23" bestFit="1" customWidth="1"/>
    <col min="12272" max="12272" width="35.7109375" style="23" customWidth="1"/>
    <col min="12273" max="12273" width="15.28515625" style="23" bestFit="1" customWidth="1"/>
    <col min="12274" max="12279" width="15.7109375" style="23" customWidth="1"/>
    <col min="12280" max="12526" width="11.42578125" style="23"/>
    <col min="12527" max="12527" width="17.28515625" style="23" bestFit="1" customWidth="1"/>
    <col min="12528" max="12528" width="35.7109375" style="23" customWidth="1"/>
    <col min="12529" max="12529" width="15.28515625" style="23" bestFit="1" customWidth="1"/>
    <col min="12530" max="12535" width="15.7109375" style="23" customWidth="1"/>
    <col min="12536" max="12782" width="11.42578125" style="23"/>
    <col min="12783" max="12783" width="17.28515625" style="23" bestFit="1" customWidth="1"/>
    <col min="12784" max="12784" width="35.7109375" style="23" customWidth="1"/>
    <col min="12785" max="12785" width="15.28515625" style="23" bestFit="1" customWidth="1"/>
    <col min="12786" max="12791" width="15.7109375" style="23" customWidth="1"/>
    <col min="12792" max="13038" width="11.42578125" style="23"/>
    <col min="13039" max="13039" width="17.28515625" style="23" bestFit="1" customWidth="1"/>
    <col min="13040" max="13040" width="35.7109375" style="23" customWidth="1"/>
    <col min="13041" max="13041" width="15.28515625" style="23" bestFit="1" customWidth="1"/>
    <col min="13042" max="13047" width="15.7109375" style="23" customWidth="1"/>
    <col min="13048" max="13294" width="11.42578125" style="23"/>
    <col min="13295" max="13295" width="17.28515625" style="23" bestFit="1" customWidth="1"/>
    <col min="13296" max="13296" width="35.7109375" style="23" customWidth="1"/>
    <col min="13297" max="13297" width="15.28515625" style="23" bestFit="1" customWidth="1"/>
    <col min="13298" max="13303" width="15.7109375" style="23" customWidth="1"/>
    <col min="13304" max="13550" width="11.42578125" style="23"/>
    <col min="13551" max="13551" width="17.28515625" style="23" bestFit="1" customWidth="1"/>
    <col min="13552" max="13552" width="35.7109375" style="23" customWidth="1"/>
    <col min="13553" max="13553" width="15.28515625" style="23" bestFit="1" customWidth="1"/>
    <col min="13554" max="13559" width="15.7109375" style="23" customWidth="1"/>
    <col min="13560" max="13806" width="11.42578125" style="23"/>
    <col min="13807" max="13807" width="17.28515625" style="23" bestFit="1" customWidth="1"/>
    <col min="13808" max="13808" width="35.7109375" style="23" customWidth="1"/>
    <col min="13809" max="13809" width="15.28515625" style="23" bestFit="1" customWidth="1"/>
    <col min="13810" max="13815" width="15.7109375" style="23" customWidth="1"/>
    <col min="13816" max="14062" width="11.42578125" style="23"/>
    <col min="14063" max="14063" width="17.28515625" style="23" bestFit="1" customWidth="1"/>
    <col min="14064" max="14064" width="35.7109375" style="23" customWidth="1"/>
    <col min="14065" max="14065" width="15.28515625" style="23" bestFit="1" customWidth="1"/>
    <col min="14066" max="14071" width="15.7109375" style="23" customWidth="1"/>
    <col min="14072" max="14318" width="11.42578125" style="23"/>
    <col min="14319" max="14319" width="17.28515625" style="23" bestFit="1" customWidth="1"/>
    <col min="14320" max="14320" width="35.7109375" style="23" customWidth="1"/>
    <col min="14321" max="14321" width="15.28515625" style="23" bestFit="1" customWidth="1"/>
    <col min="14322" max="14327" width="15.7109375" style="23" customWidth="1"/>
    <col min="14328" max="14574" width="11.42578125" style="23"/>
    <col min="14575" max="14575" width="17.28515625" style="23" bestFit="1" customWidth="1"/>
    <col min="14576" max="14576" width="35.7109375" style="23" customWidth="1"/>
    <col min="14577" max="14577" width="15.28515625" style="23" bestFit="1" customWidth="1"/>
    <col min="14578" max="14583" width="15.7109375" style="23" customWidth="1"/>
    <col min="14584" max="14830" width="11.42578125" style="23"/>
    <col min="14831" max="14831" width="17.28515625" style="23" bestFit="1" customWidth="1"/>
    <col min="14832" max="14832" width="35.7109375" style="23" customWidth="1"/>
    <col min="14833" max="14833" width="15.28515625" style="23" bestFit="1" customWidth="1"/>
    <col min="14834" max="14839" width="15.7109375" style="23" customWidth="1"/>
    <col min="14840" max="15086" width="11.42578125" style="23"/>
    <col min="15087" max="15087" width="17.28515625" style="23" bestFit="1" customWidth="1"/>
    <col min="15088" max="15088" width="35.7109375" style="23" customWidth="1"/>
    <col min="15089" max="15089" width="15.28515625" style="23" bestFit="1" customWidth="1"/>
    <col min="15090" max="15095" width="15.7109375" style="23" customWidth="1"/>
    <col min="15096" max="15342" width="11.42578125" style="23"/>
    <col min="15343" max="15343" width="17.28515625" style="23" bestFit="1" customWidth="1"/>
    <col min="15344" max="15344" width="35.7109375" style="23" customWidth="1"/>
    <col min="15345" max="15345" width="15.28515625" style="23" bestFit="1" customWidth="1"/>
    <col min="15346" max="15351" width="15.7109375" style="23" customWidth="1"/>
    <col min="15352" max="15598" width="11.42578125" style="23"/>
    <col min="15599" max="15599" width="17.28515625" style="23" bestFit="1" customWidth="1"/>
    <col min="15600" max="15600" width="35.7109375" style="23" customWidth="1"/>
    <col min="15601" max="15601" width="15.28515625" style="23" bestFit="1" customWidth="1"/>
    <col min="15602" max="15607" width="15.7109375" style="23" customWidth="1"/>
    <col min="15608" max="15854" width="11.42578125" style="23"/>
    <col min="15855" max="15855" width="17.28515625" style="23" bestFit="1" customWidth="1"/>
    <col min="15856" max="15856" width="35.7109375" style="23" customWidth="1"/>
    <col min="15857" max="15857" width="15.28515625" style="23" bestFit="1" customWidth="1"/>
    <col min="15858" max="15863" width="15.7109375" style="23" customWidth="1"/>
    <col min="15864" max="16110" width="11.42578125" style="23"/>
    <col min="16111" max="16111" width="17.28515625" style="23" bestFit="1" customWidth="1"/>
    <col min="16112" max="16112" width="35.7109375" style="23" customWidth="1"/>
    <col min="16113" max="16113" width="15.28515625" style="23" bestFit="1" customWidth="1"/>
    <col min="16114" max="16119" width="15.7109375" style="23" customWidth="1"/>
    <col min="16120" max="16384" width="11.42578125" style="23"/>
  </cols>
  <sheetData>
    <row r="1" spans="1:9" x14ac:dyDescent="0.2">
      <c r="A1" s="132" t="s">
        <v>366</v>
      </c>
      <c r="B1" s="132"/>
      <c r="C1" s="132"/>
      <c r="D1" s="132"/>
      <c r="E1" s="132"/>
      <c r="F1" s="132"/>
      <c r="G1" s="132"/>
      <c r="H1" s="132"/>
      <c r="I1" s="132"/>
    </row>
    <row r="2" spans="1:9" x14ac:dyDescent="0.2">
      <c r="A2" s="133" t="s">
        <v>240</v>
      </c>
      <c r="B2" s="133"/>
      <c r="C2" s="133"/>
      <c r="D2" s="133"/>
      <c r="E2" s="133"/>
      <c r="F2" s="133"/>
      <c r="G2" s="133"/>
      <c r="H2" s="133"/>
      <c r="I2" s="133"/>
    </row>
    <row r="3" spans="1:9" x14ac:dyDescent="0.2">
      <c r="A3" s="133" t="s">
        <v>1</v>
      </c>
      <c r="B3" s="133"/>
      <c r="C3" s="133"/>
      <c r="D3" s="133"/>
      <c r="E3" s="133"/>
      <c r="F3" s="133"/>
      <c r="G3" s="133"/>
      <c r="H3" s="133"/>
      <c r="I3" s="133"/>
    </row>
    <row r="4" spans="1:9" x14ac:dyDescent="0.2">
      <c r="A4" s="133" t="str">
        <f>+'PRO-3'!A4:I4</f>
        <v>ESTADO DE INGRESOS IV TRIMESTRE 2019</v>
      </c>
      <c r="B4" s="133"/>
      <c r="C4" s="133"/>
      <c r="D4" s="133"/>
      <c r="E4" s="133"/>
      <c r="F4" s="133"/>
      <c r="G4" s="133"/>
      <c r="H4" s="133"/>
      <c r="I4" s="133"/>
    </row>
    <row r="5" spans="1:9" x14ac:dyDescent="0.2">
      <c r="A5" s="133" t="s">
        <v>352</v>
      </c>
      <c r="B5" s="133"/>
      <c r="C5" s="133"/>
      <c r="D5" s="133"/>
      <c r="E5" s="133"/>
      <c r="F5" s="133"/>
      <c r="G5" s="133"/>
      <c r="H5" s="133"/>
      <c r="I5" s="133"/>
    </row>
    <row r="6" spans="1:9" x14ac:dyDescent="0.2">
      <c r="A6" s="2"/>
      <c r="B6" s="33"/>
      <c r="C6" s="34"/>
      <c r="D6" s="34"/>
      <c r="E6" s="34"/>
      <c r="F6" s="34"/>
      <c r="G6" s="34"/>
      <c r="H6" s="34"/>
      <c r="I6" s="34"/>
    </row>
    <row r="7" spans="1:9" x14ac:dyDescent="0.2">
      <c r="A7" s="52" t="s">
        <v>242</v>
      </c>
      <c r="B7" s="53"/>
      <c r="C7" s="54"/>
      <c r="D7" s="54"/>
      <c r="E7" s="54"/>
      <c r="F7" s="54"/>
      <c r="G7" s="54"/>
      <c r="H7" s="54"/>
      <c r="I7" s="54"/>
    </row>
    <row r="8" spans="1:9" x14ac:dyDescent="0.2">
      <c r="A8" s="55" t="s">
        <v>243</v>
      </c>
      <c r="B8" s="55" t="s">
        <v>244</v>
      </c>
      <c r="C8" s="56" t="s">
        <v>245</v>
      </c>
      <c r="D8" s="56" t="s">
        <v>246</v>
      </c>
      <c r="E8" s="56" t="s">
        <v>247</v>
      </c>
      <c r="F8" s="56" t="s">
        <v>245</v>
      </c>
      <c r="G8" s="56" t="s">
        <v>248</v>
      </c>
      <c r="H8" s="56" t="s">
        <v>248</v>
      </c>
      <c r="I8" s="56" t="s">
        <v>249</v>
      </c>
    </row>
    <row r="9" spans="1:9" x14ac:dyDescent="0.2">
      <c r="A9" s="55" t="s">
        <v>3</v>
      </c>
      <c r="B9" s="55"/>
      <c r="C9" s="56" t="s">
        <v>250</v>
      </c>
      <c r="D9" s="56" t="s">
        <v>245</v>
      </c>
      <c r="E9" s="56" t="s">
        <v>251</v>
      </c>
      <c r="F9" s="57" t="s">
        <v>252</v>
      </c>
      <c r="G9" s="58" t="s">
        <v>253</v>
      </c>
      <c r="H9" s="58" t="str">
        <f>+'PRO-3'!H9</f>
        <v>IV TRIMESTRE</v>
      </c>
      <c r="I9" s="59" t="s">
        <v>254</v>
      </c>
    </row>
    <row r="10" spans="1:9" x14ac:dyDescent="0.2">
      <c r="A10" s="60"/>
      <c r="B10" s="60"/>
      <c r="C10" s="61"/>
      <c r="D10" s="61"/>
      <c r="E10" s="61"/>
      <c r="F10" s="61"/>
      <c r="G10" s="61"/>
      <c r="H10" s="61"/>
      <c r="I10" s="61"/>
    </row>
    <row r="11" spans="1:9" ht="11.45" customHeight="1" x14ac:dyDescent="0.2"/>
    <row r="12" spans="1:9" ht="11.45" customHeight="1" x14ac:dyDescent="0.2">
      <c r="A12" s="122" t="s">
        <v>255</v>
      </c>
      <c r="B12" s="122"/>
      <c r="C12" s="38">
        <f t="shared" ref="C12:G12" si="0">+C14+C32</f>
        <v>308739004</v>
      </c>
      <c r="D12" s="38">
        <f t="shared" si="0"/>
        <v>0</v>
      </c>
      <c r="E12" s="38">
        <f t="shared" si="0"/>
        <v>0</v>
      </c>
      <c r="F12" s="38">
        <f t="shared" si="0"/>
        <v>308739004</v>
      </c>
      <c r="G12" s="38">
        <f t="shared" si="0"/>
        <v>230688786.17500746</v>
      </c>
      <c r="H12" s="38">
        <f>+H14+H32</f>
        <v>74011948.428963006</v>
      </c>
      <c r="I12" s="38">
        <f>+I14+I32</f>
        <v>304700734.60397047</v>
      </c>
    </row>
    <row r="13" spans="1:9" ht="11.45" customHeight="1" x14ac:dyDescent="0.2">
      <c r="A13" s="2"/>
      <c r="B13" s="1"/>
      <c r="C13" s="39"/>
      <c r="D13" s="39"/>
      <c r="E13" s="39"/>
      <c r="F13" s="39"/>
      <c r="G13" s="39"/>
      <c r="H13" s="39"/>
      <c r="I13" s="39"/>
    </row>
    <row r="14" spans="1:9" ht="11.45" customHeight="1" thickBot="1" x14ac:dyDescent="0.25">
      <c r="A14" s="40" t="s">
        <v>256</v>
      </c>
      <c r="B14" s="41" t="s">
        <v>257</v>
      </c>
      <c r="C14" s="42">
        <f t="shared" ref="C14:H14" si="1">+C16+C25</f>
        <v>299441104</v>
      </c>
      <c r="D14" s="42">
        <f t="shared" si="1"/>
        <v>0</v>
      </c>
      <c r="E14" s="42">
        <f t="shared" si="1"/>
        <v>0</v>
      </c>
      <c r="F14" s="42">
        <f t="shared" si="1"/>
        <v>299441104</v>
      </c>
      <c r="G14" s="42">
        <f t="shared" si="1"/>
        <v>221390886.17500746</v>
      </c>
      <c r="H14" s="42">
        <f t="shared" si="1"/>
        <v>74011948.428963006</v>
      </c>
      <c r="I14" s="42">
        <f>+I16+I25</f>
        <v>295402834.60397047</v>
      </c>
    </row>
    <row r="15" spans="1:9" ht="11.45" customHeight="1" x14ac:dyDescent="0.2">
      <c r="A15" s="43"/>
      <c r="B15" s="33"/>
      <c r="C15" s="44"/>
      <c r="D15" s="44"/>
      <c r="E15" s="44"/>
      <c r="F15" s="44"/>
      <c r="G15" s="44"/>
      <c r="H15" s="44"/>
      <c r="I15" s="44"/>
    </row>
    <row r="16" spans="1:9" ht="11.45" customHeight="1" x14ac:dyDescent="0.2">
      <c r="A16" s="43" t="s">
        <v>258</v>
      </c>
      <c r="B16" s="33" t="s">
        <v>259</v>
      </c>
      <c r="C16" s="44">
        <f>+C17+C19+C21</f>
        <v>4861104</v>
      </c>
      <c r="D16" s="44">
        <f>+D17+D19+D21</f>
        <v>0</v>
      </c>
      <c r="E16" s="44">
        <f>+E17+E19+E21</f>
        <v>0</v>
      </c>
      <c r="F16" s="44">
        <f>+F17+F19+F21</f>
        <v>4861104</v>
      </c>
      <c r="G16" s="44">
        <f>+G17</f>
        <v>455886.17500747141</v>
      </c>
      <c r="H16" s="44">
        <f>+H17+H19+H21</f>
        <v>366948.88</v>
      </c>
      <c r="I16" s="44">
        <f t="shared" ref="I16:I23" si="2">+G16+H16</f>
        <v>822835.05500747147</v>
      </c>
    </row>
    <row r="17" spans="1:10" ht="11.45" customHeight="1" x14ac:dyDescent="0.2">
      <c r="A17" s="45" t="s">
        <v>260</v>
      </c>
      <c r="B17" s="1" t="s">
        <v>261</v>
      </c>
      <c r="C17" s="39">
        <f>+C18</f>
        <v>4861104</v>
      </c>
      <c r="D17" s="39">
        <f>+D18</f>
        <v>0</v>
      </c>
      <c r="E17" s="39">
        <f>+E18</f>
        <v>0</v>
      </c>
      <c r="F17" s="39">
        <f>+F18</f>
        <v>4861104</v>
      </c>
      <c r="G17" s="39">
        <f>+G18</f>
        <v>455886.17500747141</v>
      </c>
      <c r="H17" s="39">
        <f>+H18</f>
        <v>366948.88</v>
      </c>
      <c r="I17" s="39">
        <f t="shared" si="2"/>
        <v>822835.05500747147</v>
      </c>
    </row>
    <row r="18" spans="1:10" ht="11.45" customHeight="1" x14ac:dyDescent="0.2">
      <c r="A18" s="45" t="s">
        <v>262</v>
      </c>
      <c r="B18" s="1" t="s">
        <v>263</v>
      </c>
      <c r="C18" s="39">
        <v>4861104</v>
      </c>
      <c r="D18" s="39">
        <v>0</v>
      </c>
      <c r="E18" s="39">
        <v>0</v>
      </c>
      <c r="F18" s="39">
        <f>+C18+D18+E18</f>
        <v>4861104</v>
      </c>
      <c r="G18" s="39">
        <v>455886.17500747141</v>
      </c>
      <c r="H18" s="39">
        <v>366948.88</v>
      </c>
      <c r="I18" s="39">
        <f t="shared" si="2"/>
        <v>822835.05500747147</v>
      </c>
    </row>
    <row r="19" spans="1:10" ht="11.45" hidden="1" customHeight="1" x14ac:dyDescent="0.2">
      <c r="A19" s="45" t="s">
        <v>264</v>
      </c>
      <c r="B19" s="1" t="s">
        <v>265</v>
      </c>
      <c r="C19" s="39">
        <f>+C20</f>
        <v>0</v>
      </c>
      <c r="D19" s="39">
        <f>+D20</f>
        <v>0</v>
      </c>
      <c r="E19" s="39">
        <f>+E20</f>
        <v>0</v>
      </c>
      <c r="F19" s="39">
        <f>+F20</f>
        <v>0</v>
      </c>
      <c r="G19" s="39">
        <v>0</v>
      </c>
      <c r="H19" s="39">
        <f>+H20</f>
        <v>0</v>
      </c>
      <c r="I19" s="39">
        <f t="shared" si="2"/>
        <v>0</v>
      </c>
    </row>
    <row r="20" spans="1:10" ht="11.45" hidden="1" customHeight="1" x14ac:dyDescent="0.2">
      <c r="A20" s="45" t="s">
        <v>266</v>
      </c>
      <c r="B20" s="1" t="s">
        <v>267</v>
      </c>
      <c r="C20" s="39">
        <v>0</v>
      </c>
      <c r="D20" s="39">
        <v>0</v>
      </c>
      <c r="E20" s="39">
        <v>0</v>
      </c>
      <c r="F20" s="39">
        <f>+C20+D20+E20</f>
        <v>0</v>
      </c>
      <c r="G20" s="39">
        <v>0</v>
      </c>
      <c r="H20" s="39">
        <v>0</v>
      </c>
      <c r="I20" s="39">
        <f t="shared" si="2"/>
        <v>0</v>
      </c>
    </row>
    <row r="21" spans="1:10" ht="11.45" hidden="1" customHeight="1" x14ac:dyDescent="0.2">
      <c r="A21" s="45" t="s">
        <v>268</v>
      </c>
      <c r="B21" s="1" t="s">
        <v>269</v>
      </c>
      <c r="C21" s="39">
        <f>+C22+C23</f>
        <v>0</v>
      </c>
      <c r="D21" s="39">
        <f>+D22+D23</f>
        <v>0</v>
      </c>
      <c r="E21" s="39">
        <f>+E22+E23</f>
        <v>0</v>
      </c>
      <c r="F21" s="39">
        <f>+F22+F23</f>
        <v>0</v>
      </c>
      <c r="G21" s="39">
        <v>0</v>
      </c>
      <c r="H21" s="39">
        <f>+H22+H23</f>
        <v>0</v>
      </c>
      <c r="I21" s="39">
        <f t="shared" si="2"/>
        <v>0</v>
      </c>
    </row>
    <row r="22" spans="1:10" ht="11.45" hidden="1" customHeight="1" x14ac:dyDescent="0.2">
      <c r="A22" s="45" t="s">
        <v>270</v>
      </c>
      <c r="B22" s="1" t="s">
        <v>271</v>
      </c>
      <c r="C22" s="39">
        <v>0</v>
      </c>
      <c r="D22" s="39">
        <v>0</v>
      </c>
      <c r="E22" s="39">
        <v>0</v>
      </c>
      <c r="F22" s="39">
        <f>+C22+D22+E22</f>
        <v>0</v>
      </c>
      <c r="G22" s="39">
        <v>0</v>
      </c>
      <c r="H22" s="39">
        <v>0</v>
      </c>
      <c r="I22" s="39">
        <f t="shared" si="2"/>
        <v>0</v>
      </c>
    </row>
    <row r="23" spans="1:10" ht="11.45" hidden="1" customHeight="1" x14ac:dyDescent="0.2">
      <c r="A23" s="45" t="s">
        <v>272</v>
      </c>
      <c r="B23" s="1" t="s">
        <v>273</v>
      </c>
      <c r="C23" s="39">
        <v>0</v>
      </c>
      <c r="D23" s="39">
        <v>0</v>
      </c>
      <c r="E23" s="39">
        <v>0</v>
      </c>
      <c r="F23" s="39">
        <f>+C23+D23+E23</f>
        <v>0</v>
      </c>
      <c r="G23" s="39">
        <v>0</v>
      </c>
      <c r="H23" s="39">
        <v>0</v>
      </c>
      <c r="I23" s="39">
        <f t="shared" si="2"/>
        <v>0</v>
      </c>
    </row>
    <row r="24" spans="1:10" ht="11.45" customHeight="1" x14ac:dyDescent="0.2">
      <c r="A24" s="45"/>
      <c r="B24" s="1"/>
      <c r="C24" s="39"/>
      <c r="D24" s="39"/>
      <c r="E24" s="39"/>
      <c r="F24" s="39"/>
      <c r="G24" s="39"/>
      <c r="H24" s="39"/>
      <c r="I24" s="39"/>
    </row>
    <row r="25" spans="1:10" ht="11.45" customHeight="1" x14ac:dyDescent="0.2">
      <c r="A25" s="46" t="s">
        <v>274</v>
      </c>
      <c r="B25" s="33" t="s">
        <v>275</v>
      </c>
      <c r="C25" s="44">
        <f>+C26</f>
        <v>294580000</v>
      </c>
      <c r="D25" s="44">
        <f>+D26</f>
        <v>0</v>
      </c>
      <c r="E25" s="44">
        <f>+E30</f>
        <v>0</v>
      </c>
      <c r="F25" s="44">
        <f>+F26</f>
        <v>294580000</v>
      </c>
      <c r="G25" s="44">
        <f>+G26+G30</f>
        <v>220935000</v>
      </c>
      <c r="H25" s="44">
        <f>+H26+H30</f>
        <v>73644999.54896301</v>
      </c>
      <c r="I25" s="44">
        <f>+I26+I30</f>
        <v>294579999.54896301</v>
      </c>
    </row>
    <row r="26" spans="1:10" ht="11.45" customHeight="1" x14ac:dyDescent="0.2">
      <c r="A26" s="45" t="s">
        <v>276</v>
      </c>
      <c r="B26" s="1" t="s">
        <v>277</v>
      </c>
      <c r="C26" s="39">
        <f>SUM(C27:C30)</f>
        <v>294580000</v>
      </c>
      <c r="D26" s="39">
        <f>SUM(D27:D30)</f>
        <v>0</v>
      </c>
      <c r="E26" s="39">
        <v>0</v>
      </c>
      <c r="F26" s="39">
        <f>SUM(F27:F30)</f>
        <v>294580000</v>
      </c>
      <c r="G26" s="39">
        <f>+G27</f>
        <v>220935000</v>
      </c>
      <c r="H26" s="39">
        <f>+H27</f>
        <v>73644999.54896301</v>
      </c>
      <c r="I26" s="39">
        <f>+I27</f>
        <v>294579999.54896301</v>
      </c>
    </row>
    <row r="27" spans="1:10" ht="11.45" customHeight="1" x14ac:dyDescent="0.2">
      <c r="A27" s="45" t="s">
        <v>278</v>
      </c>
      <c r="B27" s="1" t="s">
        <v>292</v>
      </c>
      <c r="C27" s="39">
        <v>294580000</v>
      </c>
      <c r="D27" s="39">
        <f>+'PROGRAMA 04'!D10</f>
        <v>0</v>
      </c>
      <c r="E27" s="39">
        <f>+'PROGRAMA 04'!E10</f>
        <v>0</v>
      </c>
      <c r="F27" s="39">
        <f>+C27+E27+D27</f>
        <v>294580000</v>
      </c>
      <c r="G27" s="39">
        <v>220935000</v>
      </c>
      <c r="H27" s="39">
        <f>51403297.548963+22241702</f>
        <v>73644999.54896301</v>
      </c>
      <c r="I27" s="39">
        <f>+G27+H27</f>
        <v>294579999.54896301</v>
      </c>
      <c r="J27" s="97">
        <f>+I27-C27</f>
        <v>-0.45103698968887329</v>
      </c>
    </row>
    <row r="28" spans="1:10" ht="10.5" hidden="1" customHeight="1" x14ac:dyDescent="0.2">
      <c r="A28" s="45" t="s">
        <v>291</v>
      </c>
      <c r="B28" s="1" t="s">
        <v>290</v>
      </c>
      <c r="C28" s="39">
        <v>0</v>
      </c>
      <c r="D28" s="39">
        <v>0</v>
      </c>
      <c r="E28" s="39">
        <v>0</v>
      </c>
      <c r="F28" s="39">
        <f>+C28+D28+E28</f>
        <v>0</v>
      </c>
      <c r="G28" s="39">
        <v>0</v>
      </c>
      <c r="H28" s="39">
        <v>0</v>
      </c>
      <c r="I28" s="39">
        <f>+G28+H28</f>
        <v>0</v>
      </c>
    </row>
    <row r="29" spans="1:10" ht="11.45" hidden="1" customHeight="1" x14ac:dyDescent="0.2">
      <c r="A29" s="45" t="s">
        <v>279</v>
      </c>
      <c r="B29" s="1" t="s">
        <v>280</v>
      </c>
      <c r="C29" s="39">
        <v>0</v>
      </c>
      <c r="D29" s="39">
        <v>0</v>
      </c>
      <c r="E29" s="39">
        <v>0</v>
      </c>
      <c r="F29" s="39">
        <f>+C29+D29+E29</f>
        <v>0</v>
      </c>
      <c r="G29" s="39">
        <v>0</v>
      </c>
      <c r="H29" s="39">
        <v>0</v>
      </c>
      <c r="I29" s="39">
        <f>+G29+H29</f>
        <v>0</v>
      </c>
    </row>
    <row r="30" spans="1:10" hidden="1" x14ac:dyDescent="0.2">
      <c r="A30" s="45" t="s">
        <v>281</v>
      </c>
      <c r="B30" s="1" t="s">
        <v>299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f>+G30+H30</f>
        <v>0</v>
      </c>
    </row>
    <row r="31" spans="1:10" ht="11.45" customHeight="1" x14ac:dyDescent="0.2">
      <c r="A31" s="45"/>
      <c r="B31" s="1"/>
      <c r="C31" s="39"/>
      <c r="D31" s="39"/>
      <c r="E31" s="39"/>
      <c r="F31" s="39"/>
      <c r="G31" s="39"/>
      <c r="H31" s="39"/>
      <c r="I31" s="39"/>
    </row>
    <row r="32" spans="1:10" ht="11.45" customHeight="1" thickBot="1" x14ac:dyDescent="0.25">
      <c r="A32" s="47" t="s">
        <v>282</v>
      </c>
      <c r="B32" s="41" t="s">
        <v>283</v>
      </c>
      <c r="C32" s="42">
        <f t="shared" ref="C32:G32" si="3">+C34</f>
        <v>9297900</v>
      </c>
      <c r="D32" s="42">
        <f t="shared" si="3"/>
        <v>0</v>
      </c>
      <c r="E32" s="42">
        <f t="shared" si="3"/>
        <v>0</v>
      </c>
      <c r="F32" s="42">
        <f t="shared" si="3"/>
        <v>9297900</v>
      </c>
      <c r="G32" s="42">
        <f t="shared" si="3"/>
        <v>9297900</v>
      </c>
      <c r="H32" s="42">
        <f>+H34</f>
        <v>0</v>
      </c>
      <c r="I32" s="42">
        <f>+I34</f>
        <v>9297900</v>
      </c>
    </row>
    <row r="33" spans="1:9" ht="11.45" customHeight="1" x14ac:dyDescent="0.2">
      <c r="A33" s="43"/>
      <c r="B33" s="33"/>
      <c r="C33" s="44"/>
      <c r="D33" s="44"/>
      <c r="E33" s="44"/>
      <c r="F33" s="44"/>
      <c r="G33" s="44"/>
      <c r="H33" s="44"/>
      <c r="I33" s="44"/>
    </row>
    <row r="34" spans="1:9" ht="11.45" customHeight="1" x14ac:dyDescent="0.2">
      <c r="A34" s="43" t="s">
        <v>284</v>
      </c>
      <c r="B34" s="33" t="s">
        <v>285</v>
      </c>
      <c r="C34" s="44">
        <f t="shared" ref="C34:G34" si="4">+C35+C36</f>
        <v>9297900</v>
      </c>
      <c r="D34" s="44">
        <f t="shared" si="4"/>
        <v>0</v>
      </c>
      <c r="E34" s="44">
        <f t="shared" si="4"/>
        <v>0</v>
      </c>
      <c r="F34" s="44">
        <f>+F35+F36</f>
        <v>9297900</v>
      </c>
      <c r="G34" s="44">
        <f t="shared" si="4"/>
        <v>9297900</v>
      </c>
      <c r="H34" s="44">
        <f>+H35+H36</f>
        <v>0</v>
      </c>
      <c r="I34" s="44">
        <f>+I35+I36</f>
        <v>9297900</v>
      </c>
    </row>
    <row r="35" spans="1:9" s="24" customFormat="1" ht="11.45" customHeight="1" x14ac:dyDescent="0.2">
      <c r="A35" s="98" t="s">
        <v>286</v>
      </c>
      <c r="B35" s="99" t="s">
        <v>287</v>
      </c>
      <c r="C35" s="100">
        <v>9297900</v>
      </c>
      <c r="D35" s="100">
        <v>0</v>
      </c>
      <c r="E35" s="100">
        <v>0</v>
      </c>
      <c r="F35" s="100">
        <f>+C35+D35+E35</f>
        <v>9297900</v>
      </c>
      <c r="G35" s="100">
        <v>9297900</v>
      </c>
      <c r="H35" s="100">
        <v>0</v>
      </c>
      <c r="I35" s="100">
        <f>+G35+H35</f>
        <v>9297900</v>
      </c>
    </row>
    <row r="36" spans="1:9" s="24" customFormat="1" ht="11.45" hidden="1" customHeight="1" x14ac:dyDescent="0.2">
      <c r="A36" s="98" t="s">
        <v>288</v>
      </c>
      <c r="B36" s="99" t="s">
        <v>289</v>
      </c>
      <c r="C36" s="100">
        <v>0</v>
      </c>
      <c r="D36" s="100">
        <v>0</v>
      </c>
      <c r="E36" s="100">
        <v>0</v>
      </c>
      <c r="F36" s="100">
        <f>+C36+D36+E36</f>
        <v>0</v>
      </c>
      <c r="G36" s="100">
        <v>0</v>
      </c>
      <c r="H36" s="100">
        <v>0</v>
      </c>
      <c r="I36" s="100">
        <f>+G36+H36</f>
        <v>0</v>
      </c>
    </row>
    <row r="37" spans="1:9" ht="11.45" hidden="1" customHeight="1" x14ac:dyDescent="0.2">
      <c r="A37" s="45"/>
      <c r="B37" s="1"/>
      <c r="C37" s="39"/>
      <c r="D37" s="39"/>
      <c r="E37" s="39"/>
      <c r="F37" s="39"/>
      <c r="G37" s="39"/>
      <c r="H37" s="39"/>
      <c r="I37" s="39"/>
    </row>
    <row r="38" spans="1:9" ht="11.45" customHeight="1" thickBot="1" x14ac:dyDescent="0.25">
      <c r="A38" s="48"/>
      <c r="B38" s="49"/>
      <c r="C38" s="50"/>
      <c r="D38" s="50"/>
      <c r="E38" s="50"/>
      <c r="F38" s="50"/>
      <c r="G38" s="50"/>
      <c r="H38" s="50"/>
      <c r="I38" s="50"/>
    </row>
    <row r="39" spans="1:9" ht="11.45" customHeight="1" thickTop="1" x14ac:dyDescent="0.2">
      <c r="A39" s="2"/>
      <c r="B39" s="1"/>
      <c r="C39" s="51"/>
      <c r="D39" s="51"/>
      <c r="E39" s="51"/>
      <c r="F39" s="51"/>
      <c r="G39" s="51"/>
      <c r="H39" s="51"/>
      <c r="I39" s="51"/>
    </row>
  </sheetData>
  <mergeCells count="6">
    <mergeCell ref="A12:B12"/>
    <mergeCell ref="A1:I1"/>
    <mergeCell ref="A2:I2"/>
    <mergeCell ref="A3:I3"/>
    <mergeCell ref="A4:I4"/>
    <mergeCell ref="A5:I5"/>
  </mergeCells>
  <printOptions horizontalCentered="1"/>
  <pageMargins left="0.78740157480314965" right="0.78740157480314965" top="0.78740157480314965" bottom="0.78740157480314965" header="0.59055118110236227" footer="0.59055118110236227"/>
  <pageSetup scale="80" firstPageNumber="5" orientation="landscape" useFirstPageNumber="1" r:id="rId1"/>
  <headerFooter>
    <oddFooter>&amp;C&amp;P</oddFooter>
  </headerFooter>
  <ignoredErrors>
    <ignoredError sqref="E35 E25:E34 I25:I34 G25:G26 G16:G17 F25:F34 F35 F18:F24 I35 H19:H26 G19:G24 G28:G34 H28:H3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9"/>
  <sheetViews>
    <sheetView workbookViewId="0">
      <selection activeCell="K16" sqref="K16"/>
    </sheetView>
  </sheetViews>
  <sheetFormatPr baseColWidth="10" defaultColWidth="11.42578125" defaultRowHeight="14.25" x14ac:dyDescent="0.2"/>
  <cols>
    <col min="1" max="1" width="11.42578125" style="102"/>
    <col min="2" max="2" width="17.42578125" style="102" customWidth="1"/>
    <col min="3" max="3" width="21.140625" style="102" customWidth="1"/>
    <col min="4" max="4" width="17" style="103" bestFit="1" customWidth="1"/>
    <col min="5" max="7" width="11.42578125" style="102"/>
    <col min="8" max="8" width="16.28515625" style="102" customWidth="1"/>
    <col min="9" max="9" width="15.28515625" style="102" bestFit="1" customWidth="1"/>
    <col min="10" max="10" width="15.140625" style="102" bestFit="1" customWidth="1"/>
    <col min="11" max="16384" width="11.42578125" style="102"/>
  </cols>
  <sheetData>
    <row r="2" spans="1:10" s="112" customFormat="1" ht="32.25" customHeight="1" x14ac:dyDescent="0.25">
      <c r="A2" s="110" t="s">
        <v>357</v>
      </c>
      <c r="C2" s="110" t="s">
        <v>359</v>
      </c>
      <c r="D2" s="113"/>
    </row>
    <row r="3" spans="1:10" s="110" customFormat="1" ht="22.5" customHeight="1" x14ac:dyDescent="0.25">
      <c r="B3" s="110" t="s">
        <v>361</v>
      </c>
      <c r="C3" s="115">
        <v>907000000</v>
      </c>
      <c r="D3" s="114"/>
      <c r="F3" s="110" t="s">
        <v>360</v>
      </c>
      <c r="H3" s="110" t="s">
        <v>361</v>
      </c>
      <c r="I3" s="115">
        <v>21422003.449999999</v>
      </c>
      <c r="J3" s="114"/>
    </row>
    <row r="4" spans="1:10" x14ac:dyDescent="0.2">
      <c r="A4" s="106">
        <v>1</v>
      </c>
      <c r="B4" s="111">
        <f>+D4/$D$9</f>
        <v>0.28166031782677287</v>
      </c>
      <c r="C4" s="108">
        <f>+$C$3*B4</f>
        <v>255465908.26888299</v>
      </c>
      <c r="D4" s="103">
        <f>+'PRO-1'!F26</f>
        <v>1464014000</v>
      </c>
      <c r="G4" s="106">
        <v>1</v>
      </c>
      <c r="H4" s="111">
        <f>+J4/$J$9</f>
        <v>0.14593707207921489</v>
      </c>
      <c r="I4" s="108">
        <f>+$I$3*H4</f>
        <v>3126264.46156384</v>
      </c>
      <c r="J4" s="103">
        <f>+'PRO-1'!F17</f>
        <v>41414752</v>
      </c>
    </row>
    <row r="5" spans="1:10" x14ac:dyDescent="0.2">
      <c r="A5" s="106">
        <v>2</v>
      </c>
      <c r="B5" s="111">
        <f t="shared" ref="B5:B7" si="0">+D5/$D$9</f>
        <v>3.3409904190234332E-2</v>
      </c>
      <c r="C5" s="108">
        <f t="shared" ref="C5:C6" si="1">+$C$3*B5</f>
        <v>30302783.100542538</v>
      </c>
      <c r="D5" s="103">
        <f>+'PRO-2'!F26</f>
        <v>173658000</v>
      </c>
      <c r="G5" s="106">
        <v>2</v>
      </c>
      <c r="H5" s="111">
        <f t="shared" ref="H5:H7" si="2">+J5/$J$9</f>
        <v>3.1390841658297656E-3</v>
      </c>
      <c r="I5" s="108">
        <f t="shared" ref="I5:I6" si="3">+$I$3*H5</f>
        <v>67245.471830245602</v>
      </c>
      <c r="J5" s="103">
        <f>+'PRO-2'!F17</f>
        <v>890825</v>
      </c>
    </row>
    <row r="6" spans="1:10" x14ac:dyDescent="0.2">
      <c r="A6" s="106">
        <v>3</v>
      </c>
      <c r="B6" s="111">
        <f t="shared" si="0"/>
        <v>0.62825580053099384</v>
      </c>
      <c r="C6" s="108">
        <f t="shared" si="1"/>
        <v>569828011.08161139</v>
      </c>
      <c r="D6" s="103">
        <f>+'PRO-3'!F27</f>
        <v>3265548000</v>
      </c>
      <c r="G6" s="106">
        <v>3</v>
      </c>
      <c r="H6" s="111">
        <f>+J6/$J$9</f>
        <v>0.83379431259580317</v>
      </c>
      <c r="I6" s="108">
        <f t="shared" si="3"/>
        <v>17861544.641017672</v>
      </c>
      <c r="J6" s="103">
        <f>+'PRO-3'!F17</f>
        <v>236618319</v>
      </c>
    </row>
    <row r="7" spans="1:10" x14ac:dyDescent="0.2">
      <c r="A7" s="106">
        <v>4</v>
      </c>
      <c r="B7" s="111">
        <f t="shared" si="0"/>
        <v>5.6673977451998925E-2</v>
      </c>
      <c r="C7" s="108">
        <f>+$C$3*B7</f>
        <v>51403297.548963025</v>
      </c>
      <c r="D7" s="103">
        <f>+'PRO-4'!F27</f>
        <v>294580000</v>
      </c>
      <c r="G7" s="106">
        <v>4</v>
      </c>
      <c r="H7" s="111">
        <f t="shared" si="2"/>
        <v>1.7129531159152174E-2</v>
      </c>
      <c r="I7" s="108">
        <f>+$I$3*H7</f>
        <v>366948.87558824033</v>
      </c>
      <c r="J7" s="103">
        <f>+'PRO-4'!F17</f>
        <v>4861104</v>
      </c>
    </row>
    <row r="8" spans="1:10" x14ac:dyDescent="0.2">
      <c r="A8" s="104"/>
      <c r="G8" s="104"/>
      <c r="J8" s="103"/>
    </row>
    <row r="9" spans="1:10" x14ac:dyDescent="0.2">
      <c r="B9" s="105">
        <f>SUM(B4:B8)</f>
        <v>1</v>
      </c>
      <c r="D9" s="103">
        <f>SUM(D4:D8)</f>
        <v>5197800000</v>
      </c>
      <c r="H9" s="105">
        <f>SUM(H4:H8)</f>
        <v>1</v>
      </c>
      <c r="I9" s="103">
        <f>SUM(I4:I7)</f>
        <v>21422003.449999999</v>
      </c>
      <c r="J9" s="103">
        <f>SUM(J4:J8)</f>
        <v>283785000</v>
      </c>
    </row>
  </sheetData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217"/>
  <sheetViews>
    <sheetView showGridLines="0" tabSelected="1" zoomScaleNormal="100" workbookViewId="0">
      <selection activeCell="Q24" sqref="Q24"/>
    </sheetView>
  </sheetViews>
  <sheetFormatPr baseColWidth="10" defaultColWidth="11.42578125" defaultRowHeight="11.25" outlineLevelRow="1" x14ac:dyDescent="0.2"/>
  <cols>
    <col min="1" max="1" width="6.5703125" style="23" customWidth="1"/>
    <col min="2" max="2" width="44.42578125" style="23" bestFit="1" customWidth="1"/>
    <col min="3" max="3" width="15.140625" style="72" customWidth="1"/>
    <col min="4" max="6" width="13.5703125" style="72" customWidth="1"/>
    <col min="7" max="7" width="12.7109375" style="72" customWidth="1"/>
    <col min="8" max="8" width="14.42578125" style="72" customWidth="1"/>
    <col min="9" max="9" width="11.5703125" style="72" bestFit="1" customWidth="1"/>
    <col min="10" max="10" width="14.28515625" style="72" customWidth="1"/>
    <col min="11" max="11" width="13" style="72" bestFit="1" customWidth="1"/>
    <col min="12" max="12" width="7.42578125" style="72" bestFit="1" customWidth="1"/>
    <col min="13" max="13" width="0" style="23" hidden="1" customWidth="1"/>
    <col min="14" max="16384" width="11.42578125" style="23"/>
  </cols>
  <sheetData>
    <row r="1" spans="1:15" x14ac:dyDescent="0.2">
      <c r="A1" s="133" t="s">
        <v>367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4"/>
      <c r="N1" s="3"/>
      <c r="O1" s="1"/>
    </row>
    <row r="2" spans="1:15" x14ac:dyDescent="0.2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4"/>
      <c r="N2" s="3"/>
      <c r="O2" s="1"/>
    </row>
    <row r="3" spans="1:15" x14ac:dyDescent="0.2">
      <c r="A3" s="133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4"/>
      <c r="N3" s="3"/>
      <c r="O3" s="1"/>
    </row>
    <row r="4" spans="1:15" x14ac:dyDescent="0.2">
      <c r="A4" s="133" t="s">
        <v>379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4"/>
      <c r="N4" s="3"/>
      <c r="O4" s="1"/>
    </row>
    <row r="5" spans="1:15" x14ac:dyDescent="0.2">
      <c r="A5" s="132" t="s">
        <v>358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4"/>
      <c r="N5" s="3"/>
      <c r="O5" s="1"/>
    </row>
    <row r="6" spans="1:15" x14ac:dyDescent="0.2">
      <c r="A6" s="2"/>
      <c r="B6" s="2" t="s">
        <v>3</v>
      </c>
      <c r="C6" s="71"/>
      <c r="D6" s="71"/>
      <c r="E6" s="71"/>
      <c r="F6" s="71"/>
      <c r="G6" s="71"/>
      <c r="H6" s="71"/>
    </row>
    <row r="7" spans="1:15" ht="24.75" customHeight="1" x14ac:dyDescent="0.2">
      <c r="A7" s="140" t="s">
        <v>4</v>
      </c>
      <c r="B7" s="142" t="s">
        <v>5</v>
      </c>
      <c r="C7" s="134" t="s">
        <v>6</v>
      </c>
      <c r="D7" s="134" t="s">
        <v>343</v>
      </c>
      <c r="E7" s="134" t="s">
        <v>7</v>
      </c>
      <c r="F7" s="134" t="s">
        <v>8</v>
      </c>
      <c r="G7" s="73" t="s">
        <v>9</v>
      </c>
      <c r="H7" s="109" t="s">
        <v>10</v>
      </c>
      <c r="I7" s="74" t="s">
        <v>11</v>
      </c>
      <c r="J7" s="75" t="s">
        <v>12</v>
      </c>
      <c r="K7" s="73" t="s">
        <v>344</v>
      </c>
      <c r="L7" s="136" t="s">
        <v>13</v>
      </c>
      <c r="M7" s="138"/>
    </row>
    <row r="8" spans="1:15" ht="23.25" customHeight="1" x14ac:dyDescent="0.2">
      <c r="A8" s="141"/>
      <c r="B8" s="143"/>
      <c r="C8" s="135"/>
      <c r="D8" s="135"/>
      <c r="E8" s="135"/>
      <c r="F8" s="135"/>
      <c r="G8" s="76" t="s">
        <v>373</v>
      </c>
      <c r="H8" s="76" t="s">
        <v>376</v>
      </c>
      <c r="I8" s="76" t="str">
        <f>+H8</f>
        <v>AL 31/12/2019</v>
      </c>
      <c r="J8" s="76" t="str">
        <f>+H8</f>
        <v>AL 31/12/2019</v>
      </c>
      <c r="K8" s="76" t="str">
        <f>+H8</f>
        <v>AL 31/12/2019</v>
      </c>
      <c r="L8" s="137"/>
      <c r="M8" s="139"/>
    </row>
    <row r="9" spans="1:15" s="24" customFormat="1" ht="9.75" customHeight="1" x14ac:dyDescent="0.2">
      <c r="A9" s="5"/>
      <c r="B9" s="5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</row>
    <row r="10" spans="1:15" s="24" customFormat="1" x14ac:dyDescent="0.2">
      <c r="A10" s="6"/>
      <c r="B10" s="6"/>
      <c r="C10" s="88">
        <f t="shared" ref="C10:K10" si="0">+C12+C52+C126+C164+C187+C209</f>
        <v>10182296771</v>
      </c>
      <c r="D10" s="88">
        <f t="shared" si="0"/>
        <v>0</v>
      </c>
      <c r="E10" s="88">
        <f t="shared" si="0"/>
        <v>2537356089</v>
      </c>
      <c r="F10" s="88">
        <f>+F12+F52+F126+F164+F187+F209</f>
        <v>12719652860</v>
      </c>
      <c r="G10" s="88">
        <f>+G12+G52+G126+G164+G187+G209</f>
        <v>6829607507.0929995</v>
      </c>
      <c r="H10" s="88">
        <f t="shared" si="0"/>
        <v>2143884350.25</v>
      </c>
      <c r="I10" s="88">
        <f t="shared" si="0"/>
        <v>0</v>
      </c>
      <c r="J10" s="88">
        <f>+J12+J52+J126+J164+J187</f>
        <v>8973491857.3430004</v>
      </c>
      <c r="K10" s="88">
        <f t="shared" si="0"/>
        <v>3746161002.6570005</v>
      </c>
      <c r="L10" s="101">
        <f>+(J10/F10)*100</f>
        <v>70.548244956922517</v>
      </c>
      <c r="M10" s="5"/>
    </row>
    <row r="11" spans="1:15" ht="8.25" customHeight="1" thickBot="1" x14ac:dyDescent="0.25">
      <c r="A11" s="9"/>
      <c r="B11" s="7"/>
      <c r="C11" s="89"/>
      <c r="D11" s="89"/>
      <c r="E11" s="89"/>
      <c r="F11" s="89"/>
      <c r="G11" s="89"/>
      <c r="H11" s="89"/>
      <c r="I11" s="89"/>
      <c r="J11" s="89"/>
      <c r="K11" s="89"/>
    </row>
    <row r="12" spans="1:15" ht="12" thickBot="1" x14ac:dyDescent="0.25">
      <c r="A12" s="25" t="s">
        <v>14</v>
      </c>
      <c r="B12" s="17" t="s">
        <v>15</v>
      </c>
      <c r="C12" s="90">
        <f t="shared" ref="C12:E12" si="1">+C14+C20+C26+C34+C42+C48</f>
        <v>6735358300</v>
      </c>
      <c r="D12" s="90">
        <f t="shared" si="1"/>
        <v>56164460</v>
      </c>
      <c r="E12" s="90">
        <f t="shared" si="1"/>
        <v>-121506229</v>
      </c>
      <c r="F12" s="90">
        <f>+F14+F20+F26+F34+F42+F48</f>
        <v>6670016531</v>
      </c>
      <c r="G12" s="90">
        <f t="shared" ref="G12:K12" si="2">+G14+G20+G26+G34+G42+G48</f>
        <v>4694868875.3829994</v>
      </c>
      <c r="H12" s="90">
        <f t="shared" si="2"/>
        <v>1355536388.3399999</v>
      </c>
      <c r="I12" s="90">
        <f t="shared" si="2"/>
        <v>0</v>
      </c>
      <c r="J12" s="90">
        <f t="shared" si="2"/>
        <v>6050405263.7230005</v>
      </c>
      <c r="K12" s="90">
        <f t="shared" si="2"/>
        <v>619611267.27699995</v>
      </c>
      <c r="L12" s="80">
        <f>+(J12/F12)*100</f>
        <v>90.710498776168635</v>
      </c>
    </row>
    <row r="13" spans="1:15" ht="8.25" customHeight="1" outlineLevel="1" collapsed="1" x14ac:dyDescent="0.2">
      <c r="A13" s="9"/>
      <c r="B13" s="16"/>
      <c r="C13" s="91"/>
      <c r="D13" s="91"/>
      <c r="E13" s="91"/>
      <c r="F13" s="91"/>
      <c r="G13" s="91"/>
      <c r="H13" s="91"/>
      <c r="I13" s="91"/>
      <c r="J13" s="91"/>
      <c r="K13" s="91"/>
      <c r="L13" s="81"/>
    </row>
    <row r="14" spans="1:15" outlineLevel="1" x14ac:dyDescent="0.2">
      <c r="A14" s="8" t="s">
        <v>16</v>
      </c>
      <c r="B14" s="18" t="s">
        <v>17</v>
      </c>
      <c r="C14" s="92">
        <f t="shared" ref="C14:K14" si="3">+C16+C17+C18</f>
        <v>2995944800</v>
      </c>
      <c r="D14" s="92">
        <f t="shared" si="3"/>
        <v>-28031650</v>
      </c>
      <c r="E14" s="92">
        <f t="shared" si="3"/>
        <v>-75255233</v>
      </c>
      <c r="F14" s="92">
        <f t="shared" si="3"/>
        <v>2892657917</v>
      </c>
      <c r="G14" s="92">
        <f t="shared" si="3"/>
        <v>2048544057.0599999</v>
      </c>
      <c r="H14" s="92">
        <f t="shared" si="3"/>
        <v>627433031.88999999</v>
      </c>
      <c r="I14" s="92">
        <f t="shared" si="3"/>
        <v>0</v>
      </c>
      <c r="J14" s="92">
        <f t="shared" si="3"/>
        <v>2675977088.9499998</v>
      </c>
      <c r="K14" s="92">
        <f t="shared" si="3"/>
        <v>216680828.04999995</v>
      </c>
      <c r="L14" s="84">
        <f>+(J14/F14)*100</f>
        <v>92.509282664342081</v>
      </c>
    </row>
    <row r="15" spans="1:15" ht="8.25" customHeight="1" outlineLevel="1" x14ac:dyDescent="0.2">
      <c r="A15" s="9"/>
      <c r="B15" s="16"/>
      <c r="C15" s="91"/>
      <c r="D15" s="91"/>
      <c r="E15" s="91"/>
      <c r="F15" s="91"/>
      <c r="G15" s="91"/>
      <c r="H15" s="91"/>
      <c r="I15" s="91"/>
      <c r="J15" s="91"/>
      <c r="K15" s="91"/>
      <c r="L15" s="81"/>
    </row>
    <row r="16" spans="1:15" x14ac:dyDescent="0.2">
      <c r="A16" s="10" t="s">
        <v>18</v>
      </c>
      <c r="B16" s="19" t="s">
        <v>302</v>
      </c>
      <c r="C16" s="91">
        <f>+'PROGRAMA 01'!C16+'PROGRAMA 02 '!C17+'PROGRAMA 03 CON PROYEC.'!C17+'PROGRAMA 04'!C16</f>
        <v>1183008000</v>
      </c>
      <c r="D16" s="91">
        <f>+'PROGRAMA 01'!D16+'PROGRAMA 02 '!D17+'PROGRAMA 03 CON PROYEC.'!D17+'PROGRAMA 04'!D16</f>
        <v>-61000000</v>
      </c>
      <c r="E16" s="91">
        <f>+'PROGRAMA 01'!E16+'PROGRAMA 02 '!E17+'PROGRAMA 03 CON PROYEC.'!E17+'PROGRAMA 04'!E16</f>
        <v>0</v>
      </c>
      <c r="F16" s="91">
        <f>+'PROGRAMA 01'!F16+'PROGRAMA 02 '!F17+'PROGRAMA 03 CON PROYEC.'!F17+'PROGRAMA 04'!F16</f>
        <v>1122008000</v>
      </c>
      <c r="G16" s="91">
        <f>+'PROGRAMA 01'!G16+'PROGRAMA 02 '!G17+'PROGRAMA 03 CON PROYEC.'!G17+'PROGRAMA 04'!G16</f>
        <v>766042240.99000001</v>
      </c>
      <c r="H16" s="91">
        <f>+'PROGRAMA 01'!H16+'PROGRAMA 02 '!H17+'PROGRAMA 03 CON PROYEC.'!H17+'PROGRAMA 04'!H16</f>
        <v>244886707.69</v>
      </c>
      <c r="I16" s="91">
        <f>+'PROGRAMA 01'!I16+'PROGRAMA 02 '!I17+'PROGRAMA 03 CON PROYEC.'!I17+'PROGRAMA 04'!I16</f>
        <v>0</v>
      </c>
      <c r="J16" s="91">
        <f>+'PROGRAMA 01'!J16+'PROGRAMA 02 '!J17+'PROGRAMA 03 CON PROYEC.'!J17+'PROGRAMA 04'!J16</f>
        <v>1010928948.6800001</v>
      </c>
      <c r="K16" s="91">
        <f>+'PROGRAMA 01'!K16+'PROGRAMA 02 '!K17+'PROGRAMA 03 CON PROYEC.'!K17+'PROGRAMA 04'!K16</f>
        <v>111079051.31999993</v>
      </c>
      <c r="L16" s="85">
        <f>+(J16/F16)*100</f>
        <v>90.099976887865324</v>
      </c>
    </row>
    <row r="17" spans="1:12" x14ac:dyDescent="0.2">
      <c r="A17" s="11" t="s">
        <v>19</v>
      </c>
      <c r="B17" s="16" t="s">
        <v>303</v>
      </c>
      <c r="C17" s="91">
        <f>+'PROGRAMA 01'!C17+'PROGRAMA 02 '!C18+'PROGRAMA 03 CON PROYEC.'!C18+'PROGRAMA 04'!C17</f>
        <v>1809246800</v>
      </c>
      <c r="D17" s="91">
        <f>+'PROGRAMA 01'!D17+'PROGRAMA 02 '!D18+'PROGRAMA 03 CON PROYEC.'!D18+'PROGRAMA 04'!D17</f>
        <v>32968350</v>
      </c>
      <c r="E17" s="91">
        <f>+'PROGRAMA 01'!E17+'PROGRAMA 02 '!E18+'PROGRAMA 03 CON PROYEC.'!E18+'PROGRAMA 04'!E17</f>
        <v>-75255233</v>
      </c>
      <c r="F17" s="91">
        <f>+'PROGRAMA 01'!F17+'PROGRAMA 02 '!F18+'PROGRAMA 03 CON PROYEC.'!F18+'PROGRAMA 04'!F17</f>
        <v>1766959917</v>
      </c>
      <c r="G17" s="91">
        <f>+'PROGRAMA 01'!G17+'PROGRAMA 02 '!G18+'PROGRAMA 03 CON PROYEC.'!G18+'PROGRAMA 04'!G17</f>
        <v>1279652816.0699999</v>
      </c>
      <c r="H17" s="91">
        <f>+'PROGRAMA 01'!H17+'PROGRAMA 02 '!H18+'PROGRAMA 03 CON PROYEC.'!H18+'PROGRAMA 04'!H17</f>
        <v>382546324.19999999</v>
      </c>
      <c r="I17" s="91">
        <f>+'PROGRAMA 01'!I17+'PROGRAMA 02 '!I18+'PROGRAMA 03 CON PROYEC.'!I18+'PROGRAMA 04'!I17</f>
        <v>0</v>
      </c>
      <c r="J17" s="91">
        <f>+'PROGRAMA 01'!J17+'PROGRAMA 02 '!J18+'PROGRAMA 03 CON PROYEC.'!J18+'PROGRAMA 04'!J17</f>
        <v>1662199140.27</v>
      </c>
      <c r="K17" s="91">
        <f>+'PROGRAMA 01'!K17+'PROGRAMA 02 '!K18+'PROGRAMA 03 CON PROYEC.'!K18+'PROGRAMA 04'!K17</f>
        <v>104760776.73000002</v>
      </c>
      <c r="L17" s="85">
        <f>+(J17/F17)*100</f>
        <v>94.071128851192825</v>
      </c>
    </row>
    <row r="18" spans="1:12" x14ac:dyDescent="0.2">
      <c r="A18" s="11" t="s">
        <v>233</v>
      </c>
      <c r="B18" s="16" t="s">
        <v>234</v>
      </c>
      <c r="C18" s="91">
        <f>+'PROGRAMA 01'!C18+'PROGRAMA 02 '!C19+'PROGRAMA 03 CON PROYEC.'!C19+'PROGRAMA 04'!C18</f>
        <v>3690000</v>
      </c>
      <c r="D18" s="91">
        <f>+'PROGRAMA 01'!D18+'PROGRAMA 02 '!D19+'PROGRAMA 03 CON PROYEC.'!D19+'PROGRAMA 04'!D18</f>
        <v>0</v>
      </c>
      <c r="E18" s="91">
        <f>+'PROGRAMA 01'!E18+'PROGRAMA 02 '!E19+'PROGRAMA 03 CON PROYEC.'!E19+'PROGRAMA 04'!E18</f>
        <v>0</v>
      </c>
      <c r="F18" s="91">
        <f>+'PROGRAMA 01'!F18+'PROGRAMA 02 '!F19+'PROGRAMA 03 CON PROYEC.'!F19+'PROGRAMA 04'!F18</f>
        <v>3690000</v>
      </c>
      <c r="G18" s="91">
        <f>+'PROGRAMA 01'!G18+'PROGRAMA 02 '!G19+'PROGRAMA 03 CON PROYEC.'!G19+'PROGRAMA 04'!G18</f>
        <v>2849000</v>
      </c>
      <c r="H18" s="91">
        <f>+'PROGRAMA 01'!H18+'PROGRAMA 02 '!H19+'PROGRAMA 03 CON PROYEC.'!H19+'PROGRAMA 04'!H18</f>
        <v>0</v>
      </c>
      <c r="I18" s="91">
        <f>+'PROGRAMA 01'!I18+'PROGRAMA 02 '!I19+'PROGRAMA 03 CON PROYEC.'!I19+'PROGRAMA 04'!I18</f>
        <v>0</v>
      </c>
      <c r="J18" s="91">
        <f>+'PROGRAMA 01'!J18+'PROGRAMA 02 '!J19+'PROGRAMA 03 CON PROYEC.'!J19+'PROGRAMA 04'!J18</f>
        <v>2849000</v>
      </c>
      <c r="K18" s="91">
        <f>+'PROGRAMA 01'!K18+'PROGRAMA 02 '!K19+'PROGRAMA 03 CON PROYEC.'!K19+'PROGRAMA 04'!K18</f>
        <v>841000</v>
      </c>
      <c r="L18" s="85">
        <f>+(J18/F18)*100</f>
        <v>77.208672086720867</v>
      </c>
    </row>
    <row r="19" spans="1:12" ht="8.25" customHeight="1" outlineLevel="1" x14ac:dyDescent="0.2">
      <c r="A19" s="9"/>
      <c r="B19" s="16"/>
      <c r="C19" s="89"/>
      <c r="D19" s="89"/>
      <c r="E19" s="89"/>
      <c r="F19" s="89"/>
      <c r="G19" s="89"/>
      <c r="H19" s="89"/>
      <c r="I19" s="89"/>
      <c r="J19" s="89"/>
      <c r="K19" s="89"/>
    </row>
    <row r="20" spans="1:12" outlineLevel="1" x14ac:dyDescent="0.2">
      <c r="A20" s="8" t="s">
        <v>20</v>
      </c>
      <c r="B20" s="18" t="s">
        <v>21</v>
      </c>
      <c r="C20" s="92">
        <f t="shared" ref="C20:K20" si="4">+C22+C23+C24</f>
        <v>231514000</v>
      </c>
      <c r="D20" s="92">
        <f t="shared" si="4"/>
        <v>8200000</v>
      </c>
      <c r="E20" s="92">
        <f t="shared" si="4"/>
        <v>-49800400</v>
      </c>
      <c r="F20" s="92">
        <f t="shared" si="4"/>
        <v>189913600</v>
      </c>
      <c r="G20" s="92">
        <f t="shared" si="4"/>
        <v>103121430.71000001</v>
      </c>
      <c r="H20" s="92">
        <f t="shared" si="4"/>
        <v>32850000</v>
      </c>
      <c r="I20" s="92">
        <f t="shared" si="4"/>
        <v>0</v>
      </c>
      <c r="J20" s="92">
        <f t="shared" si="4"/>
        <v>135971430.71000001</v>
      </c>
      <c r="K20" s="92">
        <f t="shared" si="4"/>
        <v>53942169.289999992</v>
      </c>
      <c r="L20" s="84">
        <f>+(J20/F20)*100</f>
        <v>71.596468451969741</v>
      </c>
    </row>
    <row r="21" spans="1:12" ht="8.25" customHeight="1" outlineLevel="1" x14ac:dyDescent="0.2">
      <c r="A21" s="9"/>
      <c r="B21" s="16"/>
      <c r="C21" s="89"/>
      <c r="D21" s="89"/>
      <c r="E21" s="89"/>
      <c r="F21" s="89"/>
      <c r="G21" s="89"/>
      <c r="H21" s="89"/>
      <c r="I21" s="89"/>
      <c r="J21" s="89"/>
      <c r="K21" s="89"/>
    </row>
    <row r="22" spans="1:12" x14ac:dyDescent="0.2">
      <c r="A22" s="11" t="s">
        <v>22</v>
      </c>
      <c r="B22" s="16" t="s">
        <v>23</v>
      </c>
      <c r="C22" s="91">
        <f>+'PROGRAMA 01'!C22+'PROGRAMA 02 '!C23+'PROGRAMA 03 CON PROYEC.'!C23+'PROGRAMA 04'!C22</f>
        <v>218964000</v>
      </c>
      <c r="D22" s="91">
        <f>+'PROGRAMA 01'!D22+'PROGRAMA 02 '!D23+'PROGRAMA 03 CON PROYEC.'!D23+'PROGRAMA 04'!D22</f>
        <v>8200000</v>
      </c>
      <c r="E22" s="91">
        <f>+'PROGRAMA 01'!E22+'PROGRAMA 02 '!E23+'PROGRAMA 03 CON PROYEC.'!E23+'PROGRAMA 04'!E22</f>
        <v>-49800400</v>
      </c>
      <c r="F22" s="91">
        <f>+'PROGRAMA 01'!F22+'PROGRAMA 02 '!F23+'PROGRAMA 03 CON PROYEC.'!F23+'PROGRAMA 04'!F22</f>
        <v>177363600</v>
      </c>
      <c r="G22" s="91">
        <f>+'PROGRAMA 01'!G22+'PROGRAMA 02 '!G23+'PROGRAMA 03 CON PROYEC.'!G23+'PROGRAMA 04'!G22</f>
        <v>98346438.710000008</v>
      </c>
      <c r="H22" s="91">
        <f>+'PROGRAMA 01'!H22+'PROGRAMA 02 '!H23+'PROGRAMA 03 CON PROYEC.'!H23+'PROGRAMA 04'!H22</f>
        <v>28273966</v>
      </c>
      <c r="I22" s="91">
        <f>+'PROGRAMA 01'!I22+'PROGRAMA 02 '!I23+'PROGRAMA 03 CON PROYEC.'!I23+'PROGRAMA 04'!I22</f>
        <v>0</v>
      </c>
      <c r="J22" s="91">
        <f>+'PROGRAMA 01'!J22+'PROGRAMA 02 '!J23+'PROGRAMA 03 CON PROYEC.'!J23+'PROGRAMA 04'!J22</f>
        <v>126620404.71000001</v>
      </c>
      <c r="K22" s="91">
        <f>+'PROGRAMA 01'!K22+'PROGRAMA 02 '!K23+'PROGRAMA 03 CON PROYEC.'!K23+'PROGRAMA 04'!K22</f>
        <v>50743195.289999992</v>
      </c>
      <c r="L22" s="85">
        <f t="shared" ref="L22:L24" si="5">+(J22/F22)*100</f>
        <v>71.390299198933718</v>
      </c>
    </row>
    <row r="23" spans="1:12" hidden="1" x14ac:dyDescent="0.2">
      <c r="A23" s="11" t="s">
        <v>231</v>
      </c>
      <c r="B23" s="16" t="s">
        <v>232</v>
      </c>
      <c r="C23" s="91">
        <f>+'PROGRAMA 01'!C23+'PROGRAMA 02 '!C24+'PROGRAMA 03 CON PROYEC.'!C24+'PROGRAMA 04'!C23</f>
        <v>0</v>
      </c>
      <c r="D23" s="91">
        <f>+'PROGRAMA 01'!D23+'PROGRAMA 02 '!D24+'PROGRAMA 03 CON PROYEC.'!D24+'PROGRAMA 04'!D23</f>
        <v>0</v>
      </c>
      <c r="E23" s="91">
        <f>+'PROGRAMA 01'!E23+'PROGRAMA 02 '!E24+'PROGRAMA 03 CON PROYEC.'!E24+'PROGRAMA 04'!E23</f>
        <v>0</v>
      </c>
      <c r="F23" s="91">
        <f>+'PROGRAMA 01'!F23+'PROGRAMA 02 '!F24+'PROGRAMA 03 CON PROYEC.'!F24+'PROGRAMA 04'!F23</f>
        <v>0</v>
      </c>
      <c r="G23" s="91">
        <f>+'PROGRAMA 01'!G23+'PROGRAMA 02 '!G24+'PROGRAMA 03 CON PROYEC.'!G24+'PROGRAMA 04'!G23</f>
        <v>0</v>
      </c>
      <c r="H23" s="91">
        <f>+'PROGRAMA 01'!H23+'PROGRAMA 02 '!H24+'PROGRAMA 03 CON PROYEC.'!H24+'PROGRAMA 04'!H23</f>
        <v>0</v>
      </c>
      <c r="I23" s="91">
        <f>+'PROGRAMA 01'!I23+'PROGRAMA 02 '!I24+'PROGRAMA 03 CON PROYEC.'!I24+'PROGRAMA 04'!I23</f>
        <v>0</v>
      </c>
      <c r="J23" s="91">
        <f>+'PROGRAMA 01'!J23+'PROGRAMA 02 '!J24+'PROGRAMA 03 CON PROYEC.'!J24+'PROGRAMA 04'!J23</f>
        <v>0</v>
      </c>
      <c r="K23" s="91">
        <f>+'PROGRAMA 01'!K23+'PROGRAMA 02 '!K24+'PROGRAMA 03 CON PROYEC.'!K24+'PROGRAMA 04'!K23</f>
        <v>0</v>
      </c>
      <c r="L23" s="85" t="e">
        <f t="shared" si="5"/>
        <v>#DIV/0!</v>
      </c>
    </row>
    <row r="24" spans="1:12" x14ac:dyDescent="0.2">
      <c r="A24" s="11" t="s">
        <v>24</v>
      </c>
      <c r="B24" s="16" t="s">
        <v>25</v>
      </c>
      <c r="C24" s="91">
        <f>+'PROGRAMA 01'!C24+'PROGRAMA 02 '!C25+'PROGRAMA 03 CON PROYEC.'!C25+'PROGRAMA 04'!C24</f>
        <v>12550000</v>
      </c>
      <c r="D24" s="91">
        <f>+'PROGRAMA 01'!D24+'PROGRAMA 02 '!D25+'PROGRAMA 03 CON PROYEC.'!D25+'PROGRAMA 04'!D24</f>
        <v>0</v>
      </c>
      <c r="E24" s="91">
        <f>+'PROGRAMA 01'!E24+'PROGRAMA 02 '!E25+'PROGRAMA 03 CON PROYEC.'!E25+'PROGRAMA 04'!E24</f>
        <v>0</v>
      </c>
      <c r="F24" s="91">
        <f>+'PROGRAMA 01'!F24+'PROGRAMA 02 '!F25+'PROGRAMA 03 CON PROYEC.'!F25+'PROGRAMA 04'!F24</f>
        <v>12550000</v>
      </c>
      <c r="G24" s="91">
        <f>+'PROGRAMA 01'!G24+'PROGRAMA 02 '!G25+'PROGRAMA 03 CON PROYEC.'!G25+'PROGRAMA 04'!G24</f>
        <v>4774992</v>
      </c>
      <c r="H24" s="91">
        <f>+'PROGRAMA 01'!H24+'PROGRAMA 02 '!H25+'PROGRAMA 03 CON PROYEC.'!H25+'PROGRAMA 04'!H24</f>
        <v>4576034</v>
      </c>
      <c r="I24" s="91">
        <f>+'PROGRAMA 01'!I24+'PROGRAMA 02 '!I25+'PROGRAMA 03 CON PROYEC.'!I25+'PROGRAMA 04'!I24</f>
        <v>0</v>
      </c>
      <c r="J24" s="91">
        <f>+'PROGRAMA 01'!J24+'PROGRAMA 02 '!J25+'PROGRAMA 03 CON PROYEC.'!J25+'PROGRAMA 04'!J24</f>
        <v>9351026</v>
      </c>
      <c r="K24" s="91">
        <f>+'PROGRAMA 01'!K24+'PROGRAMA 02 '!K25+'PROGRAMA 03 CON PROYEC.'!K25+'PROGRAMA 04'!K24</f>
        <v>3198974</v>
      </c>
      <c r="L24" s="85">
        <f t="shared" si="5"/>
        <v>74.510167330677291</v>
      </c>
    </row>
    <row r="25" spans="1:12" ht="8.25" customHeight="1" outlineLevel="1" x14ac:dyDescent="0.2">
      <c r="A25" s="9"/>
      <c r="B25" s="16"/>
      <c r="C25" s="89"/>
      <c r="D25" s="89"/>
      <c r="E25" s="89"/>
      <c r="F25" s="89"/>
      <c r="G25" s="89"/>
      <c r="H25" s="89"/>
      <c r="I25" s="89"/>
      <c r="J25" s="89"/>
      <c r="K25" s="89"/>
    </row>
    <row r="26" spans="1:12" outlineLevel="1" x14ac:dyDescent="0.2">
      <c r="A26" s="8" t="s">
        <v>26</v>
      </c>
      <c r="B26" s="18" t="s">
        <v>27</v>
      </c>
      <c r="C26" s="92">
        <f t="shared" ref="C26:K26" si="6">+C28+C29+C30+C31+C32</f>
        <v>2178585700</v>
      </c>
      <c r="D26" s="92">
        <f t="shared" si="6"/>
        <v>43084300</v>
      </c>
      <c r="E26" s="92">
        <f t="shared" si="6"/>
        <v>30069620</v>
      </c>
      <c r="F26" s="92">
        <f t="shared" si="6"/>
        <v>2251739620</v>
      </c>
      <c r="G26" s="92">
        <f t="shared" si="6"/>
        <v>1607758119.8729999</v>
      </c>
      <c r="H26" s="92">
        <f t="shared" si="6"/>
        <v>428703538.91000003</v>
      </c>
      <c r="I26" s="92">
        <f t="shared" si="6"/>
        <v>0</v>
      </c>
      <c r="J26" s="92">
        <f t="shared" si="6"/>
        <v>2036461658.783</v>
      </c>
      <c r="K26" s="92">
        <f t="shared" si="6"/>
        <v>215277961.21700007</v>
      </c>
      <c r="L26" s="84">
        <f>+(J26/F26)*100</f>
        <v>90.439482464806474</v>
      </c>
    </row>
    <row r="27" spans="1:12" ht="8.25" customHeight="1" outlineLevel="1" x14ac:dyDescent="0.2">
      <c r="A27" s="9"/>
      <c r="B27" s="16"/>
      <c r="C27" s="89"/>
      <c r="D27" s="89"/>
      <c r="E27" s="89"/>
      <c r="F27" s="89"/>
      <c r="G27" s="89"/>
      <c r="H27" s="89"/>
      <c r="I27" s="89"/>
      <c r="J27" s="89"/>
      <c r="K27" s="89"/>
    </row>
    <row r="28" spans="1:12" x14ac:dyDescent="0.2">
      <c r="A28" s="11" t="s">
        <v>28</v>
      </c>
      <c r="B28" s="16" t="s">
        <v>304</v>
      </c>
      <c r="C28" s="91">
        <f>+'PROGRAMA 01'!C28+'PROGRAMA 02 '!C29+'PROGRAMA 03 CON PROYEC.'!C29+'PROGRAMA 04'!C28</f>
        <v>539439700</v>
      </c>
      <c r="D28" s="91">
        <f>+'PROGRAMA 01'!D28+'PROGRAMA 02 '!D29+'PROGRAMA 03 CON PROYEC.'!D29+'PROGRAMA 04'!D28</f>
        <v>10622770</v>
      </c>
      <c r="E28" s="91">
        <f>+'PROGRAMA 01'!E28+'PROGRAMA 02 '!E29+'PROGRAMA 03 CON PROYEC.'!E29+'PROGRAMA 04'!E28</f>
        <v>15864500</v>
      </c>
      <c r="F28" s="91">
        <f>+'PROGRAMA 01'!F28+'PROGRAMA 02 '!F29+'PROGRAMA 03 CON PROYEC.'!F29+'PROGRAMA 04'!F28</f>
        <v>565926970</v>
      </c>
      <c r="G28" s="91">
        <f>+'PROGRAMA 01'!G28+'PROGRAMA 02 '!G29+'PROGRAMA 03 CON PROYEC.'!G29+'PROGRAMA 04'!G28</f>
        <v>391039681.60000002</v>
      </c>
      <c r="H28" s="91">
        <f>+'PROGRAMA 01'!H28+'PROGRAMA 02 '!H29+'PROGRAMA 03 CON PROYEC.'!H29+'PROGRAMA 04'!H28</f>
        <v>123737666.34999999</v>
      </c>
      <c r="I28" s="91">
        <f>+'PROGRAMA 01'!I28+'PROGRAMA 02 '!I29+'PROGRAMA 03 CON PROYEC.'!I29+'PROGRAMA 04'!I28</f>
        <v>0</v>
      </c>
      <c r="J28" s="91">
        <f>+'PROGRAMA 01'!J28+'PROGRAMA 02 '!J29+'PROGRAMA 03 CON PROYEC.'!J29+'PROGRAMA 04'!J28</f>
        <v>514777347.95000005</v>
      </c>
      <c r="K28" s="91">
        <f>+'PROGRAMA 01'!K28+'PROGRAMA 02 '!K29+'PROGRAMA 03 CON PROYEC.'!K29+'PROGRAMA 04'!K28</f>
        <v>51149622.050000012</v>
      </c>
      <c r="L28" s="85">
        <f t="shared" ref="L28:L32" si="7">+(J28/F28)*100</f>
        <v>90.961798118580575</v>
      </c>
    </row>
    <row r="29" spans="1:12" x14ac:dyDescent="0.2">
      <c r="A29" s="11" t="s">
        <v>29</v>
      </c>
      <c r="B29" s="16" t="s">
        <v>305</v>
      </c>
      <c r="C29" s="91">
        <f>+'PROGRAMA 01'!C29+'PROGRAMA 02 '!C30+'PROGRAMA 03 CON PROYEC.'!C30+'PROGRAMA 04'!C29</f>
        <v>641565000</v>
      </c>
      <c r="D29" s="91">
        <f>+'PROGRAMA 01'!D29+'PROGRAMA 02 '!D30+'PROGRAMA 03 CON PROYEC.'!D30+'PROGRAMA 04'!D29</f>
        <v>12861750</v>
      </c>
      <c r="E29" s="91">
        <f>+'PROGRAMA 01'!E29+'PROGRAMA 02 '!E30+'PROGRAMA 03 CON PROYEC.'!E30+'PROGRAMA 04'!E29</f>
        <v>19324490</v>
      </c>
      <c r="F29" s="91">
        <f>+'PROGRAMA 01'!F29+'PROGRAMA 02 '!F30+'PROGRAMA 03 CON PROYEC.'!F30+'PROGRAMA 04'!F29</f>
        <v>673751240</v>
      </c>
      <c r="G29" s="91">
        <f>+'PROGRAMA 01'!G29+'PROGRAMA 02 '!G30+'PROGRAMA 03 CON PROYEC.'!G30+'PROGRAMA 04'!G29</f>
        <v>456484839.28999996</v>
      </c>
      <c r="H29" s="91">
        <f>+'PROGRAMA 01'!H29+'PROGRAMA 02 '!H30+'PROGRAMA 03 CON PROYEC.'!H30+'PROGRAMA 04'!H29</f>
        <v>148490993.20000002</v>
      </c>
      <c r="I29" s="91">
        <f>+'PROGRAMA 01'!I29+'PROGRAMA 02 '!I30+'PROGRAMA 03 CON PROYEC.'!I30+'PROGRAMA 04'!I29</f>
        <v>0</v>
      </c>
      <c r="J29" s="91">
        <f>+'PROGRAMA 01'!J29+'PROGRAMA 02 '!J30+'PROGRAMA 03 CON PROYEC.'!J30+'PROGRAMA 04'!J29</f>
        <v>604975832.49000001</v>
      </c>
      <c r="K29" s="91">
        <f>+'PROGRAMA 01'!K29+'PROGRAMA 02 '!K30+'PROGRAMA 03 CON PROYEC.'!K30+'PROGRAMA 04'!K29</f>
        <v>68775407.51000008</v>
      </c>
      <c r="L29" s="85">
        <f t="shared" si="7"/>
        <v>89.792166095308417</v>
      </c>
    </row>
    <row r="30" spans="1:12" x14ac:dyDescent="0.2">
      <c r="A30" s="11" t="s">
        <v>30</v>
      </c>
      <c r="B30" s="16" t="s">
        <v>306</v>
      </c>
      <c r="C30" s="91">
        <f>+'PROGRAMA 01'!C30+'PROGRAMA 02 '!C31+'PROGRAMA 03 CON PROYEC.'!C31+'PROGRAMA 04'!C30</f>
        <v>419221700</v>
      </c>
      <c r="D30" s="91">
        <f>+'PROGRAMA 01'!D30+'PROGRAMA 02 '!D31+'PROGRAMA 03 CON PROYEC.'!D31+'PROGRAMA 04'!D30</f>
        <v>9938460</v>
      </c>
      <c r="E30" s="91">
        <f>+'PROGRAMA 01'!E30+'PROGRAMA 02 '!E31+'PROGRAMA 03 CON PROYEC.'!E31+'PROGRAMA 04'!E30</f>
        <v>-3894370</v>
      </c>
      <c r="F30" s="91">
        <f>+'PROGRAMA 01'!F30+'PROGRAMA 02 '!F31+'PROGRAMA 03 CON PROYEC.'!F31+'PROGRAMA 04'!F30</f>
        <v>425265790</v>
      </c>
      <c r="G30" s="91">
        <f>+'PROGRAMA 01'!G30+'PROGRAMA 02 '!G31+'PROGRAMA 03 CON PROYEC.'!G31+'PROGRAMA 04'!G30</f>
        <v>267865896.98299998</v>
      </c>
      <c r="H30" s="91">
        <f>+'PROGRAMA 01'!H30+'PROGRAMA 02 '!H31+'PROGRAMA 03 CON PROYEC.'!H31+'PROGRAMA 04'!H30</f>
        <v>106886907.62</v>
      </c>
      <c r="I30" s="91">
        <f>+'PROGRAMA 01'!I30+'PROGRAMA 02 '!I31+'PROGRAMA 03 CON PROYEC.'!I31+'PROGRAMA 04'!I30</f>
        <v>0</v>
      </c>
      <c r="J30" s="91">
        <f>+'PROGRAMA 01'!J30+'PROGRAMA 02 '!J31+'PROGRAMA 03 CON PROYEC.'!J31+'PROGRAMA 04'!J30</f>
        <v>374752804.60300004</v>
      </c>
      <c r="K30" s="91">
        <f>+'PROGRAMA 01'!K30+'PROGRAMA 02 '!K31+'PROGRAMA 03 CON PROYEC.'!K31+'PROGRAMA 04'!K30</f>
        <v>50512985.396999985</v>
      </c>
      <c r="L30" s="85">
        <f t="shared" si="7"/>
        <v>88.12202002023254</v>
      </c>
    </row>
    <row r="31" spans="1:12" x14ac:dyDescent="0.2">
      <c r="A31" s="11" t="s">
        <v>31</v>
      </c>
      <c r="B31" s="16" t="s">
        <v>32</v>
      </c>
      <c r="C31" s="91">
        <f>+'PROGRAMA 01'!C31+'PROGRAMA 02 '!C32+'PROGRAMA 03 CON PROYEC.'!C32+'PROGRAMA 04'!C31</f>
        <v>391421000</v>
      </c>
      <c r="D31" s="91">
        <f>+'PROGRAMA 01'!D31+'PROGRAMA 02 '!D32+'PROGRAMA 03 CON PROYEC.'!D32+'PROGRAMA 04'!D31</f>
        <v>3983830</v>
      </c>
      <c r="E31" s="91">
        <f>+'PROGRAMA 01'!E31+'PROGRAMA 02 '!E32+'PROGRAMA 03 CON PROYEC.'!E32+'PROGRAMA 04'!E31</f>
        <v>-8145330</v>
      </c>
      <c r="F31" s="91">
        <f>+'PROGRAMA 01'!F31+'PROGRAMA 02 '!F32+'PROGRAMA 03 CON PROYEC.'!F32+'PROGRAMA 04'!F31</f>
        <v>387259500</v>
      </c>
      <c r="G31" s="91">
        <f>+'PROGRAMA 01'!G31+'PROGRAMA 02 '!G32+'PROGRAMA 03 CON PROYEC.'!G32+'PROGRAMA 04'!G31</f>
        <v>363864506.20000005</v>
      </c>
      <c r="H31" s="91">
        <f>+'PROGRAMA 01'!H31+'PROGRAMA 02 '!H32+'PROGRAMA 03 CON PROYEC.'!H32+'PROGRAMA 04'!H31</f>
        <v>8761231.1899999995</v>
      </c>
      <c r="I31" s="91">
        <f>+'PROGRAMA 01'!I31+'PROGRAMA 02 '!I32+'PROGRAMA 03 CON PROYEC.'!I32+'PROGRAMA 04'!I31</f>
        <v>0</v>
      </c>
      <c r="J31" s="91">
        <f>+'PROGRAMA 01'!J31+'PROGRAMA 02 '!J32+'PROGRAMA 03 CON PROYEC.'!J32+'PROGRAMA 04'!J31</f>
        <v>372625737.38999999</v>
      </c>
      <c r="K31" s="91">
        <f>+'PROGRAMA 01'!K31+'PROGRAMA 02 '!K32+'PROGRAMA 03 CON PROYEC.'!K32+'PROGRAMA 04'!K31</f>
        <v>14633762.609999973</v>
      </c>
      <c r="L31" s="85">
        <f t="shared" si="7"/>
        <v>96.221199838867733</v>
      </c>
    </row>
    <row r="32" spans="1:12" x14ac:dyDescent="0.2">
      <c r="A32" s="11" t="s">
        <v>33</v>
      </c>
      <c r="B32" s="16" t="s">
        <v>34</v>
      </c>
      <c r="C32" s="91">
        <f>+'PROGRAMA 01'!C32+'PROGRAMA 02 '!C33+'PROGRAMA 03 CON PROYEC.'!C33+'PROGRAMA 04'!C32</f>
        <v>186938300</v>
      </c>
      <c r="D32" s="91">
        <f>+'PROGRAMA 01'!D32+'PROGRAMA 02 '!D33+'PROGRAMA 03 CON PROYEC.'!D33+'PROGRAMA 04'!D32</f>
        <v>5677490</v>
      </c>
      <c r="E32" s="91">
        <f>+'PROGRAMA 01'!E32+'PROGRAMA 02 '!E33+'PROGRAMA 03 CON PROYEC.'!E33+'PROGRAMA 04'!E32</f>
        <v>6920330</v>
      </c>
      <c r="F32" s="91">
        <f>+'PROGRAMA 01'!F32+'PROGRAMA 02 '!F33+'PROGRAMA 03 CON PROYEC.'!F33+'PROGRAMA 04'!F32</f>
        <v>199536120</v>
      </c>
      <c r="G32" s="91">
        <f>+'PROGRAMA 01'!G32+'PROGRAMA 02 '!G33+'PROGRAMA 03 CON PROYEC.'!G33+'PROGRAMA 04'!G32</f>
        <v>128503195.80000001</v>
      </c>
      <c r="H32" s="91">
        <f>+'PROGRAMA 01'!H32+'PROGRAMA 02 '!H33+'PROGRAMA 03 CON PROYEC.'!H33+'PROGRAMA 04'!H32</f>
        <v>40826740.550000004</v>
      </c>
      <c r="I32" s="91">
        <f>+'PROGRAMA 01'!I32+'PROGRAMA 02 '!I33+'PROGRAMA 03 CON PROYEC.'!I33+'PROGRAMA 04'!I32</f>
        <v>0</v>
      </c>
      <c r="J32" s="91">
        <f>+'PROGRAMA 01'!J32+'PROGRAMA 02 '!J33+'PROGRAMA 03 CON PROYEC.'!J33+'PROGRAMA 04'!J32</f>
        <v>169329936.35000002</v>
      </c>
      <c r="K32" s="91">
        <f>+'PROGRAMA 01'!K32+'PROGRAMA 02 '!K33+'PROGRAMA 03 CON PROYEC.'!K33+'PROGRAMA 04'!K32</f>
        <v>30206183.649999995</v>
      </c>
      <c r="L32" s="85">
        <f t="shared" si="7"/>
        <v>84.861796626094574</v>
      </c>
    </row>
    <row r="33" spans="1:12" ht="8.25" customHeight="1" outlineLevel="1" x14ac:dyDescent="0.2">
      <c r="A33" s="9"/>
      <c r="B33" s="16"/>
      <c r="C33" s="89"/>
      <c r="D33" s="89"/>
      <c r="E33" s="89"/>
      <c r="F33" s="89"/>
      <c r="G33" s="89"/>
      <c r="H33" s="89"/>
      <c r="I33" s="89"/>
      <c r="J33" s="89"/>
      <c r="K33" s="89"/>
    </row>
    <row r="34" spans="1:12" outlineLevel="1" x14ac:dyDescent="0.2">
      <c r="A34" s="8" t="s">
        <v>35</v>
      </c>
      <c r="B34" s="18" t="s">
        <v>36</v>
      </c>
      <c r="C34" s="92">
        <f t="shared" ref="C34:K34" si="8">+C36+C37+C38+C39+C40</f>
        <v>842978700</v>
      </c>
      <c r="D34" s="92">
        <f t="shared" si="8"/>
        <v>18392440</v>
      </c>
      <c r="E34" s="92">
        <f t="shared" si="8"/>
        <v>-16873461</v>
      </c>
      <c r="F34" s="92">
        <f t="shared" si="8"/>
        <v>844497679</v>
      </c>
      <c r="G34" s="92">
        <f t="shared" si="8"/>
        <v>592184584.92000008</v>
      </c>
      <c r="H34" s="92">
        <f t="shared" si="8"/>
        <v>168782710.75999999</v>
      </c>
      <c r="I34" s="92">
        <f t="shared" si="8"/>
        <v>0</v>
      </c>
      <c r="J34" s="92">
        <f t="shared" si="8"/>
        <v>760967295.68000007</v>
      </c>
      <c r="K34" s="92">
        <f t="shared" si="8"/>
        <v>83530383.319999993</v>
      </c>
      <c r="L34" s="84">
        <f>+(J34/F34)*100</f>
        <v>90.108867626621389</v>
      </c>
    </row>
    <row r="35" spans="1:12" ht="8.25" customHeight="1" outlineLevel="1" x14ac:dyDescent="0.2">
      <c r="A35" s="9"/>
      <c r="B35" s="16"/>
      <c r="C35" s="89"/>
      <c r="D35" s="89"/>
      <c r="E35" s="89"/>
      <c r="F35" s="89"/>
      <c r="G35" s="89"/>
      <c r="H35" s="89"/>
      <c r="I35" s="89"/>
      <c r="J35" s="89"/>
      <c r="K35" s="89"/>
    </row>
    <row r="36" spans="1:12" x14ac:dyDescent="0.2">
      <c r="A36" s="9" t="s">
        <v>37</v>
      </c>
      <c r="B36" s="16" t="s">
        <v>307</v>
      </c>
      <c r="C36" s="91">
        <f>+'PROGRAMA 01'!C36+'PROGRAMA 02 '!C37+'PROGRAMA 03 CON PROYEC.'!C37+'PROGRAMA 04'!C36</f>
        <v>465523300</v>
      </c>
      <c r="D36" s="91">
        <f>+'PROGRAMA 01'!D36+'PROGRAMA 02 '!D37+'PROGRAMA 03 CON PROYEC.'!D37+'PROGRAMA 04'!D36</f>
        <v>10157020</v>
      </c>
      <c r="E36" s="91">
        <f>+'PROGRAMA 01'!E36+'PROGRAMA 02 '!E37+'PROGRAMA 03 CON PROYEC.'!E37+'PROGRAMA 04'!E36</f>
        <v>-9321255</v>
      </c>
      <c r="F36" s="91">
        <f>+'PROGRAMA 01'!F36+'PROGRAMA 02 '!F37+'PROGRAMA 03 CON PROYEC.'!F37+'PROGRAMA 04'!F36</f>
        <v>466359065</v>
      </c>
      <c r="G36" s="91">
        <f>+'PROGRAMA 01'!G36+'PROGRAMA 02 '!G37+'PROGRAMA 03 CON PROYEC.'!G37+'PROGRAMA 04'!G36</f>
        <v>327075519.92000002</v>
      </c>
      <c r="H36" s="91">
        <f>+'PROGRAMA 01'!H36+'PROGRAMA 02 '!H37+'PROGRAMA 03 CON PROYEC.'!H37+'PROGRAMA 04'!H36</f>
        <v>93240703.349999994</v>
      </c>
      <c r="I36" s="91">
        <f>+'PROGRAMA 01'!I36+'PROGRAMA 02 '!I37+'PROGRAMA 03 CON PROYEC.'!I37+'PROGRAMA 04'!I36</f>
        <v>0</v>
      </c>
      <c r="J36" s="91">
        <f>+'PROGRAMA 01'!J36+'PROGRAMA 02 '!J37+'PROGRAMA 03 CON PROYEC.'!J37+'PROGRAMA 04'!J36</f>
        <v>420316223.27000004</v>
      </c>
      <c r="K36" s="91">
        <f>+'PROGRAMA 01'!K36+'PROGRAMA 02 '!K37+'PROGRAMA 03 CON PROYEC.'!K37+'PROGRAMA 04'!K36</f>
        <v>46042841.729999967</v>
      </c>
      <c r="L36" s="85">
        <f t="shared" ref="L36:L40" si="9">+(J36/F36)*100</f>
        <v>90.127169130935641</v>
      </c>
    </row>
    <row r="37" spans="1:12" x14ac:dyDescent="0.2">
      <c r="A37" s="9" t="s">
        <v>38</v>
      </c>
      <c r="B37" s="16" t="s">
        <v>308</v>
      </c>
      <c r="C37" s="91">
        <f>+'PROGRAMA 01'!C37+'PROGRAMA 02 '!C38+'PROGRAMA 03 CON PROYEC.'!C38+'PROGRAMA 04'!C37</f>
        <v>25165300</v>
      </c>
      <c r="D37" s="91">
        <f>+'PROGRAMA 01'!D37+'PROGRAMA 02 '!D38+'PROGRAMA 03 CON PROYEC.'!D38+'PROGRAMA 04'!D37</f>
        <v>549030</v>
      </c>
      <c r="E37" s="91">
        <f>+'PROGRAMA 01'!E37+'PROGRAMA 02 '!E38+'PROGRAMA 03 CON PROYEC.'!E38+'PROGRAMA 04'!E37</f>
        <v>-503145</v>
      </c>
      <c r="F37" s="91">
        <f>+'PROGRAMA 01'!F37+'PROGRAMA 02 '!F38+'PROGRAMA 03 CON PROYEC.'!F38+'PROGRAMA 04'!F37</f>
        <v>25211185</v>
      </c>
      <c r="G37" s="91">
        <f>+'PROGRAMA 01'!G37+'PROGRAMA 02 '!G38+'PROGRAMA 03 CON PROYEC.'!G38+'PROGRAMA 04'!G37</f>
        <v>17673937.48</v>
      </c>
      <c r="H37" s="91">
        <f>+'PROGRAMA 01'!H37+'PROGRAMA 02 '!H38+'PROGRAMA 03 CON PROYEC.'!H38+'PROGRAMA 04'!H37</f>
        <v>5036133.8</v>
      </c>
      <c r="I37" s="91">
        <f>+'PROGRAMA 01'!I37+'PROGRAMA 02 '!I38+'PROGRAMA 03 CON PROYEC.'!I38+'PROGRAMA 04'!I37</f>
        <v>0</v>
      </c>
      <c r="J37" s="91">
        <f>+'PROGRAMA 01'!J37+'PROGRAMA 02 '!J38+'PROGRAMA 03 CON PROYEC.'!J38+'PROGRAMA 04'!J37</f>
        <v>22710071.280000001</v>
      </c>
      <c r="K37" s="91">
        <f>+'PROGRAMA 01'!K37+'PROGRAMA 02 '!K38+'PROGRAMA 03 CON PROYEC.'!K38+'PROGRAMA 04'!K37</f>
        <v>2501113.7199999997</v>
      </c>
      <c r="L37" s="85">
        <f t="shared" si="9"/>
        <v>90.079348828704411</v>
      </c>
    </row>
    <row r="38" spans="1:12" x14ac:dyDescent="0.2">
      <c r="A38" s="9" t="s">
        <v>39</v>
      </c>
      <c r="B38" s="16" t="s">
        <v>309</v>
      </c>
      <c r="C38" s="91">
        <f>+'PROGRAMA 01'!C38+'PROGRAMA 02 '!C39+'PROGRAMA 03 CON PROYEC.'!C39+'PROGRAMA 04'!C38</f>
        <v>75492600</v>
      </c>
      <c r="D38" s="91">
        <f>+'PROGRAMA 01'!D38+'PROGRAMA 02 '!D39+'PROGRAMA 03 CON PROYEC.'!D39+'PROGRAMA 04'!D38</f>
        <v>1647080</v>
      </c>
      <c r="E38" s="91">
        <f>+'PROGRAMA 01'!E38+'PROGRAMA 02 '!E39+'PROGRAMA 03 CON PROYEC.'!E39+'PROGRAMA 04'!E38</f>
        <v>-1509435</v>
      </c>
      <c r="F38" s="91">
        <f>+'PROGRAMA 01'!F38+'PROGRAMA 02 '!F39+'PROGRAMA 03 CON PROYEC.'!F39+'PROGRAMA 04'!F38</f>
        <v>75630245</v>
      </c>
      <c r="G38" s="91">
        <f>+'PROGRAMA 01'!G38+'PROGRAMA 02 '!G39+'PROGRAMA 03 CON PROYEC.'!G39+'PROGRAMA 04'!G38</f>
        <v>53021812.939999998</v>
      </c>
      <c r="H38" s="91">
        <f>+'PROGRAMA 01'!H38+'PROGRAMA 02 '!H39+'PROGRAMA 03 CON PROYEC.'!H39+'PROGRAMA 04'!H38</f>
        <v>15108401.410000002</v>
      </c>
      <c r="I38" s="91">
        <f>+'PROGRAMA 01'!I38+'PROGRAMA 02 '!I39+'PROGRAMA 03 CON PROYEC.'!I39+'PROGRAMA 04'!I38</f>
        <v>0</v>
      </c>
      <c r="J38" s="91">
        <f>+'PROGRAMA 01'!J38+'PROGRAMA 02 '!J39+'PROGRAMA 03 CON PROYEC.'!J39+'PROGRAMA 04'!J38</f>
        <v>68130214.350000009</v>
      </c>
      <c r="K38" s="91">
        <f>+'PROGRAMA 01'!K38+'PROGRAMA 02 '!K39+'PROGRAMA 03 CON PROYEC.'!K39+'PROGRAMA 04'!K38</f>
        <v>7500030.6499999966</v>
      </c>
      <c r="L38" s="85">
        <f t="shared" si="9"/>
        <v>90.083291876153524</v>
      </c>
    </row>
    <row r="39" spans="1:12" x14ac:dyDescent="0.2">
      <c r="A39" s="9" t="s">
        <v>40</v>
      </c>
      <c r="B39" s="16" t="s">
        <v>310</v>
      </c>
      <c r="C39" s="91">
        <f>+'PROGRAMA 01'!C39+'PROGRAMA 02 '!C40+'PROGRAMA 03 CON PROYEC.'!C40+'PROGRAMA 04'!C39</f>
        <v>251632000</v>
      </c>
      <c r="D39" s="91">
        <f>+'PROGRAMA 01'!D39+'PROGRAMA 02 '!D40+'PROGRAMA 03 CON PROYEC.'!D40+'PROGRAMA 04'!D39</f>
        <v>5490280</v>
      </c>
      <c r="E39" s="91">
        <f>+'PROGRAMA 01'!E39+'PROGRAMA 02 '!E40+'PROGRAMA 03 CON PROYEC.'!E40+'PROGRAMA 04'!E39</f>
        <v>-5036481</v>
      </c>
      <c r="F39" s="91">
        <f>+'PROGRAMA 01'!F39+'PROGRAMA 02 '!F40+'PROGRAMA 03 CON PROYEC.'!F40+'PROGRAMA 04'!F39</f>
        <v>252085799</v>
      </c>
      <c r="G39" s="91">
        <f>+'PROGRAMA 01'!G39+'PROGRAMA 02 '!G40+'PROGRAMA 03 CON PROYEC.'!G40+'PROGRAMA 04'!G39</f>
        <v>176739377.12</v>
      </c>
      <c r="H39" s="91">
        <f>+'PROGRAMA 01'!H39+'PROGRAMA 02 '!H40+'PROGRAMA 03 CON PROYEC.'!H40+'PROGRAMA 04'!H39</f>
        <v>50361338.310000002</v>
      </c>
      <c r="I39" s="91">
        <f>+'PROGRAMA 01'!I39+'PROGRAMA 02 '!I40+'PROGRAMA 03 CON PROYEC.'!I40+'PROGRAMA 04'!I39</f>
        <v>0</v>
      </c>
      <c r="J39" s="91">
        <f>+'PROGRAMA 01'!J39+'PROGRAMA 02 '!J40+'PROGRAMA 03 CON PROYEC.'!J40+'PROGRAMA 04'!J39</f>
        <v>227100715.42999998</v>
      </c>
      <c r="K39" s="91">
        <f>+'PROGRAMA 01'!K39+'PROGRAMA 02 '!K40+'PROGRAMA 03 CON PROYEC.'!K40+'PROGRAMA 04'!K39</f>
        <v>24985083.57000003</v>
      </c>
      <c r="L39" s="85">
        <f t="shared" si="9"/>
        <v>90.088658833971039</v>
      </c>
    </row>
    <row r="40" spans="1:12" x14ac:dyDescent="0.2">
      <c r="A40" s="9" t="s">
        <v>41</v>
      </c>
      <c r="B40" s="70" t="s">
        <v>311</v>
      </c>
      <c r="C40" s="91">
        <f>+'PROGRAMA 01'!C40+'PROGRAMA 02 '!C41+'PROGRAMA 03 CON PROYEC.'!C41+'PROGRAMA 04'!C40</f>
        <v>25165500</v>
      </c>
      <c r="D40" s="91">
        <f>+'PROGRAMA 01'!D40+'PROGRAMA 02 '!D41+'PROGRAMA 03 CON PROYEC.'!D41+'PROGRAMA 04'!D40</f>
        <v>549030</v>
      </c>
      <c r="E40" s="91">
        <f>+'PROGRAMA 01'!E40+'PROGRAMA 02 '!E41+'PROGRAMA 03 CON PROYEC.'!E41+'PROGRAMA 04'!E40</f>
        <v>-503145</v>
      </c>
      <c r="F40" s="91">
        <f>+'PROGRAMA 01'!F40+'PROGRAMA 02 '!F41+'PROGRAMA 03 CON PROYEC.'!F41+'PROGRAMA 04'!F40</f>
        <v>25211385</v>
      </c>
      <c r="G40" s="91">
        <f>+'PROGRAMA 01'!G40+'PROGRAMA 02 '!G41+'PROGRAMA 03 CON PROYEC.'!G41+'PROGRAMA 04'!G40</f>
        <v>17673937.460000001</v>
      </c>
      <c r="H40" s="91">
        <f>+'PROGRAMA 01'!H40+'PROGRAMA 02 '!H41+'PROGRAMA 03 CON PROYEC.'!H41+'PROGRAMA 04'!H40</f>
        <v>5036133.8899999997</v>
      </c>
      <c r="I40" s="91">
        <f>+'PROGRAMA 01'!I40+'PROGRAMA 02 '!I41+'PROGRAMA 03 CON PROYEC.'!I41+'PROGRAMA 04'!I40</f>
        <v>0</v>
      </c>
      <c r="J40" s="91">
        <f>+'PROGRAMA 01'!J40+'PROGRAMA 02 '!J41+'PROGRAMA 03 CON PROYEC.'!J41+'PROGRAMA 04'!J40</f>
        <v>22710071.350000001</v>
      </c>
      <c r="K40" s="91">
        <f>+'PROGRAMA 01'!K40+'PROGRAMA 02 '!K41+'PROGRAMA 03 CON PROYEC.'!K41+'PROGRAMA 04'!K40</f>
        <v>2501313.6499999994</v>
      </c>
      <c r="L40" s="85">
        <f t="shared" si="9"/>
        <v>90.078634513732595</v>
      </c>
    </row>
    <row r="41" spans="1:12" ht="8.25" customHeight="1" outlineLevel="1" x14ac:dyDescent="0.2">
      <c r="A41" s="9"/>
      <c r="B41" s="16"/>
      <c r="C41" s="89"/>
      <c r="D41" s="89"/>
      <c r="E41" s="89"/>
      <c r="F41" s="89"/>
      <c r="G41" s="89"/>
      <c r="H41" s="91"/>
      <c r="I41" s="89"/>
      <c r="J41" s="89"/>
      <c r="K41" s="89"/>
    </row>
    <row r="42" spans="1:12" outlineLevel="1" x14ac:dyDescent="0.2">
      <c r="A42" s="8" t="s">
        <v>42</v>
      </c>
      <c r="B42" s="18" t="s">
        <v>43</v>
      </c>
      <c r="C42" s="92">
        <f>+C45+C46+C44</f>
        <v>482135100</v>
      </c>
      <c r="D42" s="92">
        <f t="shared" ref="D42:K42" si="10">+D45+D46+D44</f>
        <v>10519370</v>
      </c>
      <c r="E42" s="92">
        <f t="shared" si="10"/>
        <v>-9646755</v>
      </c>
      <c r="F42" s="92">
        <f t="shared" si="10"/>
        <v>483007715</v>
      </c>
      <c r="G42" s="92">
        <f t="shared" si="10"/>
        <v>338667682.81999999</v>
      </c>
      <c r="H42" s="92">
        <f t="shared" si="10"/>
        <v>96525106.780000001</v>
      </c>
      <c r="I42" s="92">
        <f t="shared" si="10"/>
        <v>0</v>
      </c>
      <c r="J42" s="92">
        <f t="shared" si="10"/>
        <v>435192789.60000002</v>
      </c>
      <c r="K42" s="92">
        <f t="shared" si="10"/>
        <v>47814925.399999999</v>
      </c>
      <c r="L42" s="84">
        <f>+(J42/F42)*100</f>
        <v>90.100587647963351</v>
      </c>
    </row>
    <row r="43" spans="1:12" ht="8.25" customHeight="1" outlineLevel="1" x14ac:dyDescent="0.2">
      <c r="A43" s="9"/>
      <c r="B43" s="16"/>
      <c r="C43" s="89"/>
      <c r="D43" s="89"/>
      <c r="E43" s="89"/>
      <c r="F43" s="89"/>
      <c r="G43" s="89"/>
      <c r="H43" s="89"/>
      <c r="I43" s="89"/>
      <c r="J43" s="89"/>
      <c r="K43" s="89"/>
    </row>
    <row r="44" spans="1:12" x14ac:dyDescent="0.2">
      <c r="A44" s="9" t="s">
        <v>347</v>
      </c>
      <c r="B44" s="70" t="s">
        <v>348</v>
      </c>
      <c r="C44" s="91">
        <f>+'PROGRAMA 01'!C44+'PROGRAMA 02 '!C45+'PROGRAMA 03 CON PROYEC.'!C45+'PROGRAMA 04'!C44</f>
        <v>255661500</v>
      </c>
      <c r="D44" s="91">
        <f>+'PROGRAMA 01'!D44+'PROGRAMA 02 '!D45+'PROGRAMA 03 CON PROYEC.'!D45+'PROGRAMA 04'!D44</f>
        <v>5578120</v>
      </c>
      <c r="E44" s="91">
        <f>+'PROGRAMA 01'!E44+'PROGRAMA 02 '!E45+'PROGRAMA 03 CON PROYEC.'!E45+'PROGRAMA 04'!E44</f>
        <v>-5118429</v>
      </c>
      <c r="F44" s="91">
        <f>+'PROGRAMA 01'!F44+'PROGRAMA 02 '!F45+'PROGRAMA 03 CON PROYEC.'!F45+'PROGRAMA 04'!F44</f>
        <v>256121191</v>
      </c>
      <c r="G44" s="91">
        <f>+'PROGRAMA 01'!G44+'PROGRAMA 02 '!G45+'PROGRAMA 03 CON PROYEC.'!G45+'PROGRAMA 04'!G44</f>
        <v>179602194.34</v>
      </c>
      <c r="H44" s="91">
        <f>+'PROGRAMA 01'!H44+'PROGRAMA 02 '!H45+'PROGRAMA 03 CON PROYEC.'!H45+'PROGRAMA 04'!H44</f>
        <v>51199902.590000004</v>
      </c>
      <c r="I44" s="91">
        <f>+'PROGRAMA 01'!I44+'PROGRAMA 02 '!I45+'PROGRAMA 03 CON PROYEC.'!I45+'PROGRAMA 04'!I44</f>
        <v>0</v>
      </c>
      <c r="J44" s="91">
        <f>+'PROGRAMA 01'!J44+'PROGRAMA 02 '!J45+'PROGRAMA 03 CON PROYEC.'!J45+'PROGRAMA 04'!J44</f>
        <v>230802096.93000001</v>
      </c>
      <c r="K44" s="91">
        <f>+'PROGRAMA 01'!K44+'PROGRAMA 02 '!K45+'PROGRAMA 03 CON PROYEC.'!K45+'PROGRAMA 04'!K44</f>
        <v>25319094.07</v>
      </c>
      <c r="L44" s="85">
        <f t="shared" ref="L44:L46" si="11">+(J44/F44)*100</f>
        <v>90.114408740977623</v>
      </c>
    </row>
    <row r="45" spans="1:12" x14ac:dyDescent="0.2">
      <c r="A45" s="9" t="s">
        <v>44</v>
      </c>
      <c r="B45" s="16" t="s">
        <v>312</v>
      </c>
      <c r="C45" s="91">
        <f>+'PROGRAMA 01'!C45+'PROGRAMA 02 '!C46+'PROGRAMA 03 CON PROYEC.'!C46+'PROGRAMA 04'!C45</f>
        <v>75491500</v>
      </c>
      <c r="D45" s="91">
        <f>+'PROGRAMA 01'!D45+'PROGRAMA 02 '!D46+'PROGRAMA 03 CON PROYEC.'!D46+'PROGRAMA 04'!D45</f>
        <v>1647080</v>
      </c>
      <c r="E45" s="91">
        <f>+'PROGRAMA 01'!E45+'PROGRAMA 02 '!E46+'PROGRAMA 03 CON PROYEC.'!E46+'PROGRAMA 04'!E45</f>
        <v>-1509435</v>
      </c>
      <c r="F45" s="91">
        <f>+'PROGRAMA 01'!F45+'PROGRAMA 02 '!F46+'PROGRAMA 03 CON PROYEC.'!F46+'PROGRAMA 04'!F45</f>
        <v>75629145</v>
      </c>
      <c r="G45" s="91">
        <f>+'PROGRAMA 01'!G45+'PROGRAMA 02 '!G46+'PROGRAMA 03 CON PROYEC.'!G46+'PROGRAMA 04'!G45</f>
        <v>53021861.799999997</v>
      </c>
      <c r="H45" s="91">
        <f>+'PROGRAMA 01'!H45+'PROGRAMA 02 '!H46+'PROGRAMA 03 CON PROYEC.'!H46+'PROGRAMA 04'!H45</f>
        <v>15108401.500000002</v>
      </c>
      <c r="I45" s="91">
        <f>+'PROGRAMA 01'!I45+'PROGRAMA 02 '!I46+'PROGRAMA 03 CON PROYEC.'!I46+'PROGRAMA 04'!I45</f>
        <v>0</v>
      </c>
      <c r="J45" s="91">
        <f>+'PROGRAMA 01'!J45+'PROGRAMA 02 '!J46+'PROGRAMA 03 CON PROYEC.'!J46+'PROGRAMA 04'!J45</f>
        <v>68130263.300000012</v>
      </c>
      <c r="K45" s="91">
        <f>+'PROGRAMA 01'!K45+'PROGRAMA 02 '!K46+'PROGRAMA 03 CON PROYEC.'!K46+'PROGRAMA 04'!K45</f>
        <v>7498881.6999999955</v>
      </c>
      <c r="L45" s="85">
        <f t="shared" si="11"/>
        <v>90.084666830492409</v>
      </c>
    </row>
    <row r="46" spans="1:12" x14ac:dyDescent="0.2">
      <c r="A46" s="9" t="s">
        <v>45</v>
      </c>
      <c r="B46" s="16" t="s">
        <v>313</v>
      </c>
      <c r="C46" s="91">
        <f>+'PROGRAMA 01'!C46+'PROGRAMA 02 '!C47+'PROGRAMA 03 CON PROYEC.'!C47+'PROGRAMA 04'!C46</f>
        <v>150982100</v>
      </c>
      <c r="D46" s="91">
        <f>+'PROGRAMA 01'!D46+'PROGRAMA 02 '!D47+'PROGRAMA 03 CON PROYEC.'!D47+'PROGRAMA 04'!D46</f>
        <v>3294170</v>
      </c>
      <c r="E46" s="91">
        <f>+'PROGRAMA 01'!E46+'PROGRAMA 02 '!E47+'PROGRAMA 03 CON PROYEC.'!E47+'PROGRAMA 04'!E46</f>
        <v>-3018891</v>
      </c>
      <c r="F46" s="91">
        <f>+'PROGRAMA 01'!F46+'PROGRAMA 02 '!F47+'PROGRAMA 03 CON PROYEC.'!F47+'PROGRAMA 04'!F46</f>
        <v>151257379</v>
      </c>
      <c r="G46" s="91">
        <f>+'PROGRAMA 01'!G46+'PROGRAMA 02 '!G47+'PROGRAMA 03 CON PROYEC.'!G47+'PROGRAMA 04'!G46</f>
        <v>106043626.67999999</v>
      </c>
      <c r="H46" s="91">
        <f>+'PROGRAMA 01'!H46+'PROGRAMA 02 '!H47+'PROGRAMA 03 CON PROYEC.'!H47+'PROGRAMA 04'!H46</f>
        <v>30216802.690000001</v>
      </c>
      <c r="I46" s="91">
        <f>+'PROGRAMA 01'!I46+'PROGRAMA 02 '!I47+'PROGRAMA 03 CON PROYEC.'!I47+'PROGRAMA 04'!I46</f>
        <v>0</v>
      </c>
      <c r="J46" s="91">
        <f>+'PROGRAMA 01'!J46+'PROGRAMA 02 '!J47+'PROGRAMA 03 CON PROYEC.'!J47+'PROGRAMA 04'!J46</f>
        <v>136260429.37</v>
      </c>
      <c r="K46" s="91">
        <f>+'PROGRAMA 01'!K46+'PROGRAMA 02 '!K47+'PROGRAMA 03 CON PROYEC.'!K47+'PROGRAMA 04'!K46</f>
        <v>14996949.630000003</v>
      </c>
      <c r="L46" s="85">
        <f t="shared" si="11"/>
        <v>90.085145115465735</v>
      </c>
    </row>
    <row r="47" spans="1:12" outlineLevel="1" x14ac:dyDescent="0.2">
      <c r="A47" s="9"/>
      <c r="B47" s="16"/>
      <c r="C47" s="91"/>
      <c r="D47" s="91"/>
      <c r="E47" s="91"/>
      <c r="F47" s="91"/>
      <c r="G47" s="91"/>
      <c r="H47" s="91"/>
      <c r="I47" s="91"/>
      <c r="J47" s="91"/>
      <c r="K47" s="91"/>
      <c r="L47" s="85"/>
    </row>
    <row r="48" spans="1:12" outlineLevel="1" x14ac:dyDescent="0.2">
      <c r="A48" s="8" t="s">
        <v>223</v>
      </c>
      <c r="B48" s="18" t="s">
        <v>224</v>
      </c>
      <c r="C48" s="92">
        <f t="shared" ref="C48:K48" si="12">+C50</f>
        <v>4200000</v>
      </c>
      <c r="D48" s="92">
        <f t="shared" si="12"/>
        <v>4000000</v>
      </c>
      <c r="E48" s="92">
        <f t="shared" si="12"/>
        <v>0</v>
      </c>
      <c r="F48" s="92">
        <f t="shared" si="12"/>
        <v>8200000</v>
      </c>
      <c r="G48" s="92">
        <f t="shared" si="12"/>
        <v>4593000</v>
      </c>
      <c r="H48" s="92">
        <f t="shared" si="12"/>
        <v>1242000</v>
      </c>
      <c r="I48" s="92">
        <f t="shared" si="12"/>
        <v>0</v>
      </c>
      <c r="J48" s="92">
        <f t="shared" si="12"/>
        <v>5835000</v>
      </c>
      <c r="K48" s="92">
        <f t="shared" si="12"/>
        <v>2365000</v>
      </c>
      <c r="L48" s="84">
        <f>+(J48/F48)*100</f>
        <v>71.158536585365852</v>
      </c>
    </row>
    <row r="49" spans="1:12" ht="6.75" customHeight="1" outlineLevel="1" x14ac:dyDescent="0.2">
      <c r="A49" s="4"/>
      <c r="B49" s="28"/>
      <c r="C49" s="93"/>
      <c r="D49" s="93"/>
      <c r="E49" s="93"/>
      <c r="F49" s="93"/>
      <c r="G49" s="93"/>
      <c r="H49" s="93"/>
      <c r="I49" s="93"/>
      <c r="J49" s="93"/>
      <c r="K49" s="93"/>
      <c r="L49" s="85"/>
    </row>
    <row r="50" spans="1:12" x14ac:dyDescent="0.2">
      <c r="A50" s="29" t="s">
        <v>221</v>
      </c>
      <c r="B50" s="30" t="s">
        <v>222</v>
      </c>
      <c r="C50" s="91">
        <f>+'PROGRAMA 01'!C50+'PROGRAMA 02 '!C51+'PROGRAMA 03 CON PROYEC.'!C51+'PROGRAMA 04'!C50</f>
        <v>4200000</v>
      </c>
      <c r="D50" s="91">
        <f>+'PROGRAMA 01'!D50+'PROGRAMA 02 '!D51+'PROGRAMA 03 CON PROYEC.'!D51+'PROGRAMA 04'!D50</f>
        <v>4000000</v>
      </c>
      <c r="E50" s="91">
        <f>+'PROGRAMA 01'!E50+'PROGRAMA 02 '!E51+'PROGRAMA 03 CON PROYEC.'!E51+'PROGRAMA 04'!E50</f>
        <v>0</v>
      </c>
      <c r="F50" s="91">
        <f>+'PROGRAMA 01'!F50+'PROGRAMA 02 '!F51+'PROGRAMA 03 CON PROYEC.'!F51+'PROGRAMA 04'!F50</f>
        <v>8200000</v>
      </c>
      <c r="G50" s="91">
        <f>+'PROGRAMA 01'!G50+'PROGRAMA 02 '!G51+'PROGRAMA 03 CON PROYEC.'!G51+'PROGRAMA 04'!G50</f>
        <v>4593000</v>
      </c>
      <c r="H50" s="91">
        <f>+'PROGRAMA 01'!H50+'PROGRAMA 02 '!H51+'PROGRAMA 03 CON PROYEC.'!H51+'PROGRAMA 04'!H50</f>
        <v>1242000</v>
      </c>
      <c r="I50" s="91">
        <f>+'PROGRAMA 01'!I50+'PROGRAMA 02 '!I51+'PROGRAMA 03 CON PROYEC.'!I51+'PROGRAMA 04'!I50</f>
        <v>0</v>
      </c>
      <c r="J50" s="91">
        <f>+'PROGRAMA 01'!J50+'PROGRAMA 02 '!J51+'PROGRAMA 03 CON PROYEC.'!J51+'PROGRAMA 04'!J50</f>
        <v>5835000</v>
      </c>
      <c r="K50" s="91">
        <f>+'PROGRAMA 01'!K50+'PROGRAMA 02 '!K51+'PROGRAMA 03 CON PROYEC.'!K51+'PROGRAMA 04'!K50</f>
        <v>2365000</v>
      </c>
      <c r="L50" s="85">
        <f>+(J50/F50)*100</f>
        <v>71.158536585365852</v>
      </c>
    </row>
    <row r="51" spans="1:12" ht="12" thickBot="1" x14ac:dyDescent="0.25">
      <c r="A51" s="9"/>
      <c r="B51" s="16"/>
      <c r="C51" s="91"/>
      <c r="D51" s="91"/>
      <c r="E51" s="91"/>
      <c r="F51" s="91"/>
      <c r="G51" s="91"/>
      <c r="H51" s="91"/>
      <c r="I51" s="91"/>
      <c r="J51" s="91"/>
      <c r="K51" s="91"/>
      <c r="L51" s="81"/>
    </row>
    <row r="52" spans="1:12" ht="12" thickBot="1" x14ac:dyDescent="0.25">
      <c r="A52" s="25" t="s">
        <v>46</v>
      </c>
      <c r="B52" s="17" t="s">
        <v>47</v>
      </c>
      <c r="C52" s="90">
        <f t="shared" ref="C52:K52" si="13">+C54+C61+C69+C79+C88+C95+C99+C105+C116+C120</f>
        <v>2260895845</v>
      </c>
      <c r="D52" s="90">
        <f>+D54+D61+D69+D79+D88+D95+D99+D105+D116+D120</f>
        <v>64412953</v>
      </c>
      <c r="E52" s="90">
        <f t="shared" si="13"/>
        <v>-143247079</v>
      </c>
      <c r="F52" s="90">
        <f t="shared" si="13"/>
        <v>2182061719</v>
      </c>
      <c r="G52" s="90">
        <f t="shared" si="13"/>
        <v>1364716940.6499999</v>
      </c>
      <c r="H52" s="90">
        <f t="shared" si="13"/>
        <v>559432450.76000011</v>
      </c>
      <c r="I52" s="90">
        <f t="shared" si="13"/>
        <v>0</v>
      </c>
      <c r="J52" s="90">
        <f t="shared" si="13"/>
        <v>1924149391.4100001</v>
      </c>
      <c r="K52" s="90">
        <f t="shared" si="13"/>
        <v>257912327.58999991</v>
      </c>
      <c r="L52" s="80">
        <f>+(J52/F52)*100</f>
        <v>88.180337643785961</v>
      </c>
    </row>
    <row r="53" spans="1:12" ht="8.25" customHeight="1" outlineLevel="1" x14ac:dyDescent="0.2">
      <c r="A53" s="9"/>
      <c r="B53" s="16"/>
      <c r="C53" s="89"/>
      <c r="D53" s="89"/>
      <c r="E53" s="89"/>
      <c r="F53" s="89"/>
      <c r="G53" s="89"/>
      <c r="H53" s="89"/>
      <c r="I53" s="89"/>
      <c r="J53" s="89"/>
      <c r="K53" s="89"/>
    </row>
    <row r="54" spans="1:12" outlineLevel="1" x14ac:dyDescent="0.2">
      <c r="A54" s="8" t="s">
        <v>48</v>
      </c>
      <c r="B54" s="18" t="s">
        <v>49</v>
      </c>
      <c r="C54" s="92">
        <f t="shared" ref="C54:K54" si="14">+C56+C57+C58+C59</f>
        <v>611407333</v>
      </c>
      <c r="D54" s="92">
        <f t="shared" si="14"/>
        <v>35620000</v>
      </c>
      <c r="E54" s="92">
        <f t="shared" si="14"/>
        <v>-72231650</v>
      </c>
      <c r="F54" s="92">
        <f t="shared" si="14"/>
        <v>574795683</v>
      </c>
      <c r="G54" s="92">
        <f t="shared" si="14"/>
        <v>376685142.20000005</v>
      </c>
      <c r="H54" s="92">
        <f t="shared" si="14"/>
        <v>176556767.65000001</v>
      </c>
      <c r="I54" s="92">
        <f t="shared" si="14"/>
        <v>0</v>
      </c>
      <c r="J54" s="92">
        <f t="shared" si="14"/>
        <v>553241909.85000002</v>
      </c>
      <c r="K54" s="92">
        <f t="shared" si="14"/>
        <v>21553773.149999946</v>
      </c>
      <c r="L54" s="84">
        <f>+(J54/F54)*100</f>
        <v>96.25018527670467</v>
      </c>
    </row>
    <row r="55" spans="1:12" ht="8.25" customHeight="1" outlineLevel="1" x14ac:dyDescent="0.2">
      <c r="A55" s="9"/>
      <c r="B55" s="16"/>
      <c r="C55" s="89"/>
      <c r="D55" s="89"/>
      <c r="E55" s="89"/>
      <c r="F55" s="89"/>
      <c r="G55" s="89"/>
      <c r="H55" s="89"/>
      <c r="I55" s="89"/>
      <c r="J55" s="89"/>
      <c r="K55" s="89"/>
    </row>
    <row r="56" spans="1:12" x14ac:dyDescent="0.2">
      <c r="A56" s="9" t="s">
        <v>50</v>
      </c>
      <c r="B56" s="16" t="s">
        <v>51</v>
      </c>
      <c r="C56" s="91">
        <f>+'PROGRAMA 01'!C56+'PROGRAMA 02 '!C57+'PROGRAMA 03 CON PROYEC.'!C57+'PROGRAMA 04'!C56</f>
        <v>370456863</v>
      </c>
      <c r="D56" s="91">
        <f>+'PROGRAMA 01'!D56+'PROGRAMA 02 '!D57+'PROGRAMA 03 CON PROYEC.'!D57+'PROGRAMA 04'!D56</f>
        <v>0</v>
      </c>
      <c r="E56" s="91">
        <f>+'PROGRAMA 01'!E56+'PROGRAMA 02 '!E57+'PROGRAMA 03 CON PROYEC.'!E57+'PROGRAMA 04'!E56</f>
        <v>-4231650</v>
      </c>
      <c r="F56" s="91">
        <f>+'PROGRAMA 01'!F56+'PROGRAMA 02 '!F57+'PROGRAMA 03 CON PROYEC.'!F57+'PROGRAMA 04'!F56</f>
        <v>366225213</v>
      </c>
      <c r="G56" s="91">
        <f>+'PROGRAMA 01'!G56+'PROGRAMA 02 '!G57+'PROGRAMA 03 CON PROYEC.'!G57+'PROGRAMA 04'!G56</f>
        <v>220851129.36000001</v>
      </c>
      <c r="H56" s="91">
        <f>+'PROGRAMA 01'!H56+'PROGRAMA 02 '!H57+'PROGRAMA 03 CON PROYEC.'!H57+'PROGRAMA 04'!H56</f>
        <v>139331288.96000001</v>
      </c>
      <c r="I56" s="91">
        <f>+'PROGRAMA 01'!I56+'PROGRAMA 02 '!I57+'PROGRAMA 03 CON PROYEC.'!I57+'PROGRAMA 04'!I56</f>
        <v>0</v>
      </c>
      <c r="J56" s="91">
        <f>+'PROGRAMA 01'!J56+'PROGRAMA 02 '!J57+'PROGRAMA 03 CON PROYEC.'!J57+'PROGRAMA 04'!J56</f>
        <v>360182418.32000005</v>
      </c>
      <c r="K56" s="91">
        <f>+'PROGRAMA 01'!K56+'PROGRAMA 02 '!K57+'PROGRAMA 03 CON PROYEC.'!K57+'PROGRAMA 04'!K56</f>
        <v>6042794.6799999475</v>
      </c>
      <c r="L56" s="85">
        <f t="shared" ref="L56:L58" si="15">+(J56/F56)*100</f>
        <v>98.349978519911474</v>
      </c>
    </row>
    <row r="57" spans="1:12" x14ac:dyDescent="0.2">
      <c r="A57" s="9" t="s">
        <v>52</v>
      </c>
      <c r="B57" s="16" t="s">
        <v>53</v>
      </c>
      <c r="C57" s="91">
        <f>+'PROGRAMA 01'!C57+'PROGRAMA 02 '!C58+'PROGRAMA 03 CON PROYEC.'!C58+'PROGRAMA 04'!C57</f>
        <v>239970470</v>
      </c>
      <c r="D57" s="91">
        <f>+'PROGRAMA 01'!D57+'PROGRAMA 02 '!D58+'PROGRAMA 03 CON PROYEC.'!D58+'PROGRAMA 04'!D57</f>
        <v>36600000</v>
      </c>
      <c r="E57" s="91">
        <f>+'PROGRAMA 01'!E57+'PROGRAMA 02 '!E58+'PROGRAMA 03 CON PROYEC.'!E58+'PROGRAMA 04'!E57</f>
        <v>-68000000</v>
      </c>
      <c r="F57" s="91">
        <f>+'PROGRAMA 01'!F57+'PROGRAMA 02 '!F58+'PROGRAMA 03 CON PROYEC.'!F58+'PROGRAMA 04'!F57</f>
        <v>208570470</v>
      </c>
      <c r="G57" s="91">
        <f>+'PROGRAMA 01'!G57+'PROGRAMA 02 '!G58+'PROGRAMA 03 CON PROYEC.'!G58+'PROGRAMA 04'!G57</f>
        <v>155834012.84</v>
      </c>
      <c r="H57" s="91">
        <f>+'PROGRAMA 01'!H57+'PROGRAMA 02 '!H58+'PROGRAMA 03 CON PROYEC.'!H58+'PROGRAMA 04'!H57</f>
        <v>37225478.689999998</v>
      </c>
      <c r="I57" s="91">
        <f>+'PROGRAMA 01'!I57+'PROGRAMA 02 '!I58+'PROGRAMA 03 CON PROYEC.'!I58+'PROGRAMA 04'!I57</f>
        <v>0</v>
      </c>
      <c r="J57" s="91">
        <f>+'PROGRAMA 01'!J57+'PROGRAMA 02 '!J58+'PROGRAMA 03 CON PROYEC.'!J58+'PROGRAMA 04'!J57</f>
        <v>193059491.53</v>
      </c>
      <c r="K57" s="91">
        <f>+'PROGRAMA 01'!K57+'PROGRAMA 02 '!K58+'PROGRAMA 03 CON PROYEC.'!K58+'PROGRAMA 04'!K57</f>
        <v>15510978.469999999</v>
      </c>
      <c r="L57" s="85">
        <f t="shared" si="15"/>
        <v>92.563195321945628</v>
      </c>
    </row>
    <row r="58" spans="1:12" hidden="1" x14ac:dyDescent="0.2">
      <c r="A58" s="9" t="s">
        <v>54</v>
      </c>
      <c r="B58" s="16" t="s">
        <v>55</v>
      </c>
      <c r="C58" s="91">
        <f>+'PROGRAMA 01'!C58+'PROGRAMA 02 '!C59+'PROGRAMA 03 CON PROYEC.'!C59+'PROGRAMA 04'!C58</f>
        <v>0</v>
      </c>
      <c r="D58" s="91">
        <f>+'PROGRAMA 01'!D58+'PROGRAMA 02 '!D59+'PROGRAMA 03 CON PROYEC.'!D59+'PROGRAMA 04'!D58</f>
        <v>0</v>
      </c>
      <c r="E58" s="91">
        <f>+'PROGRAMA 01'!E58+'PROGRAMA 02 '!E59+'PROGRAMA 03 CON PROYEC.'!E59+'PROGRAMA 04'!E58</f>
        <v>0</v>
      </c>
      <c r="F58" s="91">
        <f>+'PROGRAMA 01'!F58+'PROGRAMA 02 '!F59+'PROGRAMA 03 CON PROYEC.'!F59+'PROGRAMA 04'!F58</f>
        <v>0</v>
      </c>
      <c r="G58" s="91">
        <f>+'PROGRAMA 01'!G58+'PROGRAMA 02 '!G59+'PROGRAMA 03 CON PROYEC.'!G59+'PROGRAMA 04'!G58</f>
        <v>0</v>
      </c>
      <c r="H58" s="91">
        <f>+'PROGRAMA 01'!H58+'PROGRAMA 02 '!H59+'PROGRAMA 03 CON PROYEC.'!H59+'PROGRAMA 04'!H58</f>
        <v>0</v>
      </c>
      <c r="I58" s="91">
        <f>+'PROGRAMA 01'!I58+'PROGRAMA 02 '!I59+'PROGRAMA 03 CON PROYEC.'!I59+'PROGRAMA 04'!I58</f>
        <v>0</v>
      </c>
      <c r="J58" s="91">
        <f>+'PROGRAMA 01'!J58+'PROGRAMA 02 '!J59+'PROGRAMA 03 CON PROYEC.'!J59+'PROGRAMA 04'!J58</f>
        <v>0</v>
      </c>
      <c r="K58" s="91">
        <f>+'PROGRAMA 01'!K58+'PROGRAMA 02 '!K59+'PROGRAMA 03 CON PROYEC.'!K59+'PROGRAMA 04'!K58</f>
        <v>0</v>
      </c>
      <c r="L58" s="85" t="e">
        <f t="shared" si="15"/>
        <v>#DIV/0!</v>
      </c>
    </row>
    <row r="59" spans="1:12" x14ac:dyDescent="0.2">
      <c r="A59" s="9" t="s">
        <v>56</v>
      </c>
      <c r="B59" s="16" t="s">
        <v>57</v>
      </c>
      <c r="C59" s="91">
        <f>+'PROGRAMA 01'!C59+'PROGRAMA 02 '!C60+'PROGRAMA 03 CON PROYEC.'!C60+'PROGRAMA 04'!C59</f>
        <v>980000</v>
      </c>
      <c r="D59" s="91">
        <f>+'PROGRAMA 01'!D59+'PROGRAMA 02 '!D60+'PROGRAMA 03 CON PROYEC.'!D60+'PROGRAMA 04'!D59</f>
        <v>-980000</v>
      </c>
      <c r="E59" s="91">
        <f>+'PROGRAMA 01'!E59+'PROGRAMA 02 '!E60+'PROGRAMA 03 CON PROYEC.'!E60+'PROGRAMA 04'!E59</f>
        <v>0</v>
      </c>
      <c r="F59" s="91">
        <f>+'PROGRAMA 01'!F59+'PROGRAMA 02 '!F60+'PROGRAMA 03 CON PROYEC.'!F60+'PROGRAMA 04'!F59</f>
        <v>0</v>
      </c>
      <c r="G59" s="91">
        <f>+'PROGRAMA 01'!G59+'PROGRAMA 02 '!G60+'PROGRAMA 03 CON PROYEC.'!G60+'PROGRAMA 04'!G59</f>
        <v>0</v>
      </c>
      <c r="H59" s="91">
        <f>+'PROGRAMA 01'!H59+'PROGRAMA 02 '!H60+'PROGRAMA 03 CON PROYEC.'!H60+'PROGRAMA 04'!H59</f>
        <v>0</v>
      </c>
      <c r="I59" s="91">
        <f>+'PROGRAMA 01'!I59+'PROGRAMA 02 '!I60+'PROGRAMA 03 CON PROYEC.'!I60+'PROGRAMA 04'!I59</f>
        <v>0</v>
      </c>
      <c r="J59" s="91">
        <f>+'PROGRAMA 01'!J59+'PROGRAMA 02 '!J60+'PROGRAMA 03 CON PROYEC.'!J60+'PROGRAMA 04'!J59</f>
        <v>0</v>
      </c>
      <c r="K59" s="91">
        <f>+'PROGRAMA 01'!K59+'PROGRAMA 02 '!K60+'PROGRAMA 03 CON PROYEC.'!K60+'PROGRAMA 04'!K59</f>
        <v>0</v>
      </c>
      <c r="L59" s="85">
        <v>0</v>
      </c>
    </row>
    <row r="60" spans="1:12" ht="8.25" customHeight="1" outlineLevel="1" x14ac:dyDescent="0.2">
      <c r="A60" s="9"/>
      <c r="B60" s="16"/>
      <c r="C60" s="89"/>
      <c r="D60" s="89"/>
      <c r="E60" s="89"/>
      <c r="F60" s="89"/>
      <c r="G60" s="89"/>
      <c r="H60" s="89"/>
      <c r="I60" s="89"/>
      <c r="J60" s="89"/>
      <c r="K60" s="89"/>
    </row>
    <row r="61" spans="1:12" outlineLevel="1" x14ac:dyDescent="0.2">
      <c r="A61" s="8" t="s">
        <v>58</v>
      </c>
      <c r="B61" s="18" t="s">
        <v>59</v>
      </c>
      <c r="C61" s="92">
        <f t="shared" ref="C61:K61" si="16">+C63+C64+C65+C66+C67</f>
        <v>126272730</v>
      </c>
      <c r="D61" s="92">
        <f t="shared" si="16"/>
        <v>9400000</v>
      </c>
      <c r="E61" s="92">
        <f t="shared" si="16"/>
        <v>-3349640</v>
      </c>
      <c r="F61" s="92">
        <f t="shared" si="16"/>
        <v>132323090</v>
      </c>
      <c r="G61" s="92">
        <f t="shared" si="16"/>
        <v>88789120.789999992</v>
      </c>
      <c r="H61" s="92">
        <f t="shared" si="16"/>
        <v>28113699.810000002</v>
      </c>
      <c r="I61" s="92">
        <f t="shared" si="16"/>
        <v>0</v>
      </c>
      <c r="J61" s="92">
        <f t="shared" si="16"/>
        <v>116902820.59999999</v>
      </c>
      <c r="K61" s="92">
        <f t="shared" si="16"/>
        <v>15420269.399999999</v>
      </c>
      <c r="L61" s="84">
        <f>+(J61/F61)*100</f>
        <v>88.346501430702688</v>
      </c>
    </row>
    <row r="62" spans="1:12" ht="8.25" customHeight="1" outlineLevel="1" x14ac:dyDescent="0.2">
      <c r="A62" s="9"/>
      <c r="B62" s="16"/>
      <c r="C62" s="89"/>
      <c r="D62" s="89"/>
      <c r="E62" s="89"/>
      <c r="F62" s="89"/>
      <c r="G62" s="89"/>
      <c r="H62" s="89"/>
      <c r="I62" s="89"/>
      <c r="J62" s="89"/>
      <c r="K62" s="89"/>
    </row>
    <row r="63" spans="1:12" x14ac:dyDescent="0.2">
      <c r="A63" s="9" t="s">
        <v>60</v>
      </c>
      <c r="B63" s="16" t="s">
        <v>61</v>
      </c>
      <c r="C63" s="91">
        <f>+'PROGRAMA 01'!C63+'PROGRAMA 02 '!C64+'PROGRAMA 03 CON PROYEC.'!C64+'PROGRAMA 04'!C63</f>
        <v>20000000</v>
      </c>
      <c r="D63" s="91">
        <f>+'PROGRAMA 01'!D63+'PROGRAMA 02 '!D64+'PROGRAMA 03 CON PROYEC.'!D64+'PROGRAMA 04'!D63</f>
        <v>0</v>
      </c>
      <c r="E63" s="91">
        <f>+'PROGRAMA 01'!E63+'PROGRAMA 02 '!E64+'PROGRAMA 03 CON PROYEC.'!E64+'PROGRAMA 04'!E63</f>
        <v>-265140</v>
      </c>
      <c r="F63" s="91">
        <f>+'PROGRAMA 01'!F63+'PROGRAMA 02 '!F64+'PROGRAMA 03 CON PROYEC.'!F64+'PROGRAMA 04'!F63</f>
        <v>19734860</v>
      </c>
      <c r="G63" s="91">
        <f>+'PROGRAMA 01'!G63+'PROGRAMA 02 '!G64+'PROGRAMA 03 CON PROYEC.'!G64+'PROGRAMA 04'!G63</f>
        <v>11533959</v>
      </c>
      <c r="H63" s="91">
        <f>+'PROGRAMA 01'!H63+'PROGRAMA 02 '!H64+'PROGRAMA 03 CON PROYEC.'!H64+'PROGRAMA 04'!H63</f>
        <v>4119173</v>
      </c>
      <c r="I63" s="91">
        <f>+'PROGRAMA 01'!I63+'PROGRAMA 02 '!I64+'PROGRAMA 03 CON PROYEC.'!I64+'PROGRAMA 04'!I63</f>
        <v>0</v>
      </c>
      <c r="J63" s="91">
        <f>+'PROGRAMA 01'!J63+'PROGRAMA 02 '!J64+'PROGRAMA 03 CON PROYEC.'!J64+'PROGRAMA 04'!J63</f>
        <v>15653132</v>
      </c>
      <c r="K63" s="91">
        <f>+'PROGRAMA 01'!K63+'PROGRAMA 02 '!K64+'PROGRAMA 03 CON PROYEC.'!K64+'PROGRAMA 04'!K63</f>
        <v>4081728</v>
      </c>
      <c r="L63" s="85">
        <f t="shared" ref="L63:L67" si="17">+(J63/F63)*100</f>
        <v>79.317167692094088</v>
      </c>
    </row>
    <row r="64" spans="1:12" x14ac:dyDescent="0.2">
      <c r="A64" s="9" t="s">
        <v>62</v>
      </c>
      <c r="B64" s="20" t="s">
        <v>63</v>
      </c>
      <c r="C64" s="91">
        <f>+'PROGRAMA 01'!C64+'PROGRAMA 02 '!C65+'PROGRAMA 03 CON PROYEC.'!C65+'PROGRAMA 04'!C64</f>
        <v>40000000</v>
      </c>
      <c r="D64" s="91">
        <f>+'PROGRAMA 01'!D64+'PROGRAMA 02 '!D65+'PROGRAMA 03 CON PROYEC.'!D65+'PROGRAMA 04'!D64</f>
        <v>4800000</v>
      </c>
      <c r="E64" s="91">
        <f>+'PROGRAMA 01'!E64+'PROGRAMA 02 '!E65+'PROGRAMA 03 CON PROYEC.'!E65+'PROGRAMA 04'!E64</f>
        <v>-540500</v>
      </c>
      <c r="F64" s="91">
        <f>+'PROGRAMA 01'!F64+'PROGRAMA 02 '!F65+'PROGRAMA 03 CON PROYEC.'!F65+'PROGRAMA 04'!F64</f>
        <v>44259500</v>
      </c>
      <c r="G64" s="91">
        <f>+'PROGRAMA 01'!G64+'PROGRAMA 02 '!G65+'PROGRAMA 03 CON PROYEC.'!G65+'PROGRAMA 04'!G64</f>
        <v>29953330</v>
      </c>
      <c r="H64" s="91">
        <f>+'PROGRAMA 01'!H64+'PROGRAMA 02 '!H65+'PROGRAMA 03 CON PROYEC.'!H65+'PROGRAMA 04'!H64</f>
        <v>9216205</v>
      </c>
      <c r="I64" s="91">
        <f>+'PROGRAMA 01'!I64+'PROGRAMA 02 '!I65+'PROGRAMA 03 CON PROYEC.'!I65+'PROGRAMA 04'!I64</f>
        <v>0</v>
      </c>
      <c r="J64" s="91">
        <f>+'PROGRAMA 01'!J64+'PROGRAMA 02 '!J65+'PROGRAMA 03 CON PROYEC.'!J65+'PROGRAMA 04'!J64</f>
        <v>39169535</v>
      </c>
      <c r="K64" s="91">
        <f>+'PROGRAMA 01'!K64+'PROGRAMA 02 '!K65+'PROGRAMA 03 CON PROYEC.'!K65+'PROGRAMA 04'!K64</f>
        <v>5089965</v>
      </c>
      <c r="L64" s="85">
        <f t="shared" si="17"/>
        <v>88.499723223262805</v>
      </c>
    </row>
    <row r="65" spans="1:12" x14ac:dyDescent="0.2">
      <c r="A65" s="9" t="s">
        <v>64</v>
      </c>
      <c r="B65" s="16" t="s">
        <v>65</v>
      </c>
      <c r="C65" s="91">
        <f>+'PROGRAMA 01'!C65+'PROGRAMA 02 '!C66+'PROGRAMA 03 CON PROYEC.'!C66+'PROGRAMA 04'!C65</f>
        <v>3100000</v>
      </c>
      <c r="D65" s="91">
        <f>+'PROGRAMA 01'!D65+'PROGRAMA 02 '!D66+'PROGRAMA 03 CON PROYEC.'!D66+'PROGRAMA 04'!D65</f>
        <v>0</v>
      </c>
      <c r="E65" s="91">
        <f>+'PROGRAMA 01'!E65+'PROGRAMA 02 '!E66+'PROGRAMA 03 CON PROYEC.'!E66+'PROGRAMA 04'!E65</f>
        <v>0</v>
      </c>
      <c r="F65" s="91">
        <f>+'PROGRAMA 01'!F65+'PROGRAMA 02 '!F66+'PROGRAMA 03 CON PROYEC.'!F66+'PROGRAMA 04'!F65</f>
        <v>3100000</v>
      </c>
      <c r="G65" s="91">
        <f>+'PROGRAMA 01'!G65+'PROGRAMA 02 '!G66+'PROGRAMA 03 CON PROYEC.'!G66+'PROGRAMA 04'!G65</f>
        <v>892940</v>
      </c>
      <c r="H65" s="91">
        <f>+'PROGRAMA 01'!H65+'PROGRAMA 02 '!H66+'PROGRAMA 03 CON PROYEC.'!H66+'PROGRAMA 04'!H65</f>
        <v>1676910</v>
      </c>
      <c r="I65" s="91">
        <f>+'PROGRAMA 01'!I65+'PROGRAMA 02 '!I66+'PROGRAMA 03 CON PROYEC.'!I66+'PROGRAMA 04'!I65</f>
        <v>0</v>
      </c>
      <c r="J65" s="91">
        <f>+'PROGRAMA 01'!J65+'PROGRAMA 02 '!J66+'PROGRAMA 03 CON PROYEC.'!J66+'PROGRAMA 04'!J65</f>
        <v>2569850</v>
      </c>
      <c r="K65" s="91">
        <f>+'PROGRAMA 01'!K65+'PROGRAMA 02 '!K66+'PROGRAMA 03 CON PROYEC.'!K66+'PROGRAMA 04'!K65</f>
        <v>530150</v>
      </c>
      <c r="L65" s="85">
        <f t="shared" si="17"/>
        <v>82.898387096774201</v>
      </c>
    </row>
    <row r="66" spans="1:12" x14ac:dyDescent="0.2">
      <c r="A66" s="9" t="s">
        <v>66</v>
      </c>
      <c r="B66" s="16" t="s">
        <v>314</v>
      </c>
      <c r="C66" s="91">
        <f>+'PROGRAMA 01'!C66+'PROGRAMA 02 '!C67+'PROGRAMA 03 CON PROYEC.'!C67+'PROGRAMA 04'!C66</f>
        <v>62872730</v>
      </c>
      <c r="D66" s="91">
        <f>+'PROGRAMA 01'!D66+'PROGRAMA 02 '!D67+'PROGRAMA 03 CON PROYEC.'!D67+'PROGRAMA 04'!D66</f>
        <v>4600000</v>
      </c>
      <c r="E66" s="91">
        <f>+'PROGRAMA 01'!E66+'PROGRAMA 02 '!E67+'PROGRAMA 03 CON PROYEC.'!E67+'PROGRAMA 04'!E66</f>
        <v>-2544000</v>
      </c>
      <c r="F66" s="91">
        <f>+'PROGRAMA 01'!F66+'PROGRAMA 02 '!F67+'PROGRAMA 03 CON PROYEC.'!F67+'PROGRAMA 04'!F66</f>
        <v>64928730</v>
      </c>
      <c r="G66" s="91">
        <f>+'PROGRAMA 01'!G66+'PROGRAMA 02 '!G67+'PROGRAMA 03 CON PROYEC.'!G67+'PROGRAMA 04'!G66</f>
        <v>46313691.789999999</v>
      </c>
      <c r="H66" s="91">
        <f>+'PROGRAMA 01'!H66+'PROGRAMA 02 '!H67+'PROGRAMA 03 CON PROYEC.'!H67+'PROGRAMA 04'!H66</f>
        <v>13019811.810000001</v>
      </c>
      <c r="I66" s="91">
        <f>+'PROGRAMA 01'!I66+'PROGRAMA 02 '!I67+'PROGRAMA 03 CON PROYEC.'!I67+'PROGRAMA 04'!I66</f>
        <v>0</v>
      </c>
      <c r="J66" s="91">
        <f>+'PROGRAMA 01'!J66+'PROGRAMA 02 '!J67+'PROGRAMA 03 CON PROYEC.'!J67+'PROGRAMA 04'!J66</f>
        <v>59333503.600000001</v>
      </c>
      <c r="K66" s="91">
        <f>+'PROGRAMA 01'!K66+'PROGRAMA 02 '!K67+'PROGRAMA 03 CON PROYEC.'!K67+'PROGRAMA 04'!K66</f>
        <v>5595226.3999999985</v>
      </c>
      <c r="L66" s="85">
        <f t="shared" si="17"/>
        <v>91.382510638972931</v>
      </c>
    </row>
    <row r="67" spans="1:12" x14ac:dyDescent="0.2">
      <c r="A67" s="9" t="s">
        <v>67</v>
      </c>
      <c r="B67" s="16" t="s">
        <v>68</v>
      </c>
      <c r="C67" s="91">
        <f>+'PROGRAMA 01'!C67+'PROGRAMA 02 '!C68+'PROGRAMA 03 CON PROYEC.'!C68+'PROGRAMA 04'!C67</f>
        <v>300000</v>
      </c>
      <c r="D67" s="91">
        <f>+'PROGRAMA 01'!D67+'PROGRAMA 02 '!D68+'PROGRAMA 03 CON PROYEC.'!D68+'PROGRAMA 04'!D67</f>
        <v>0</v>
      </c>
      <c r="E67" s="91">
        <f>+'PROGRAMA 01'!E67+'PROGRAMA 02 '!E68+'PROGRAMA 03 CON PROYEC.'!E68+'PROGRAMA 04'!E67</f>
        <v>0</v>
      </c>
      <c r="F67" s="91">
        <f>+'PROGRAMA 01'!F67+'PROGRAMA 02 '!F68+'PROGRAMA 03 CON PROYEC.'!F68+'PROGRAMA 04'!F67</f>
        <v>300000</v>
      </c>
      <c r="G67" s="91">
        <f>+'PROGRAMA 01'!G67+'PROGRAMA 02 '!G68+'PROGRAMA 03 CON PROYEC.'!G68+'PROGRAMA 04'!G67</f>
        <v>95200</v>
      </c>
      <c r="H67" s="91">
        <f>+'PROGRAMA 01'!H67+'PROGRAMA 02 '!H68+'PROGRAMA 03 CON PROYEC.'!H68+'PROGRAMA 04'!H67</f>
        <v>81600</v>
      </c>
      <c r="I67" s="91">
        <f>+'PROGRAMA 01'!I67+'PROGRAMA 02 '!I68+'PROGRAMA 03 CON PROYEC.'!I68+'PROGRAMA 04'!I67</f>
        <v>0</v>
      </c>
      <c r="J67" s="91">
        <f>+'PROGRAMA 01'!J67+'PROGRAMA 02 '!J68+'PROGRAMA 03 CON PROYEC.'!J68+'PROGRAMA 04'!J67</f>
        <v>176800</v>
      </c>
      <c r="K67" s="91">
        <f>+'PROGRAMA 01'!K67+'PROGRAMA 02 '!K68+'PROGRAMA 03 CON PROYEC.'!K68+'PROGRAMA 04'!K67</f>
        <v>123200</v>
      </c>
      <c r="L67" s="85">
        <f t="shared" si="17"/>
        <v>58.933333333333337</v>
      </c>
    </row>
    <row r="68" spans="1:12" ht="8.25" customHeight="1" outlineLevel="1" x14ac:dyDescent="0.2">
      <c r="A68" s="9"/>
      <c r="B68" s="16"/>
      <c r="C68" s="89"/>
      <c r="D68" s="89"/>
      <c r="E68" s="89"/>
      <c r="F68" s="89"/>
      <c r="G68" s="89"/>
      <c r="H68" s="89"/>
      <c r="I68" s="89"/>
      <c r="J68" s="89"/>
      <c r="K68" s="89"/>
    </row>
    <row r="69" spans="1:12" outlineLevel="1" x14ac:dyDescent="0.2">
      <c r="A69" s="8" t="s">
        <v>69</v>
      </c>
      <c r="B69" s="18" t="s">
        <v>70</v>
      </c>
      <c r="C69" s="92">
        <f t="shared" ref="C69:K69" si="18">+C71+C72+C73+C74+C75+C76+C77</f>
        <v>75230200</v>
      </c>
      <c r="D69" s="92">
        <f t="shared" si="18"/>
        <v>5779266</v>
      </c>
      <c r="E69" s="92">
        <f t="shared" si="18"/>
        <v>850000</v>
      </c>
      <c r="F69" s="92">
        <f t="shared" si="18"/>
        <v>81859466</v>
      </c>
      <c r="G69" s="92">
        <f t="shared" si="18"/>
        <v>31996803.630000003</v>
      </c>
      <c r="H69" s="92">
        <f t="shared" si="18"/>
        <v>23929700.559999999</v>
      </c>
      <c r="I69" s="92">
        <f t="shared" si="18"/>
        <v>0</v>
      </c>
      <c r="J69" s="92">
        <f t="shared" si="18"/>
        <v>55926504.189999998</v>
      </c>
      <c r="K69" s="92">
        <f t="shared" si="18"/>
        <v>25932961.809999999</v>
      </c>
      <c r="L69" s="84">
        <f>+(J69/F69)*100</f>
        <v>68.320142950847</v>
      </c>
    </row>
    <row r="70" spans="1:12" ht="8.25" customHeight="1" outlineLevel="1" x14ac:dyDescent="0.2">
      <c r="A70" s="9"/>
      <c r="B70" s="16"/>
      <c r="C70" s="89"/>
      <c r="D70" s="89"/>
      <c r="E70" s="89"/>
      <c r="F70" s="89"/>
      <c r="G70" s="89"/>
      <c r="H70" s="89"/>
      <c r="I70" s="89"/>
      <c r="J70" s="89"/>
      <c r="K70" s="89"/>
    </row>
    <row r="71" spans="1:12" x14ac:dyDescent="0.2">
      <c r="A71" s="9" t="s">
        <v>71</v>
      </c>
      <c r="B71" s="16" t="s">
        <v>315</v>
      </c>
      <c r="C71" s="91">
        <f>+'PROGRAMA 01'!C71+'PROGRAMA 02 '!C72+'PROGRAMA 03 CON PROYEC.'!C72+'PROGRAMA 04'!C71</f>
        <v>2000000</v>
      </c>
      <c r="D71" s="91">
        <f>+'PROGRAMA 01'!D71+'PROGRAMA 02 '!D72+'PROGRAMA 03 CON PROYEC.'!D72+'PROGRAMA 04'!D71</f>
        <v>7000000</v>
      </c>
      <c r="E71" s="91">
        <f>+'PROGRAMA 01'!E71+'PROGRAMA 02 '!E72+'PROGRAMA 03 CON PROYEC.'!E72+'PROGRAMA 04'!E71</f>
        <v>0</v>
      </c>
      <c r="F71" s="91">
        <f>+'PROGRAMA 01'!F71+'PROGRAMA 02 '!F72+'PROGRAMA 03 CON PROYEC.'!F72+'PROGRAMA 04'!F71</f>
        <v>9000000</v>
      </c>
      <c r="G71" s="91">
        <f>+'PROGRAMA 01'!G71+'PROGRAMA 02 '!G72+'PROGRAMA 03 CON PROYEC.'!G72+'PROGRAMA 04'!G71</f>
        <v>3049150</v>
      </c>
      <c r="H71" s="91">
        <f>+'PROGRAMA 01'!H71+'PROGRAMA 02 '!H72+'PROGRAMA 03 CON PROYEC.'!H72+'PROGRAMA 04'!H71</f>
        <v>3306850</v>
      </c>
      <c r="I71" s="91">
        <f>+'PROGRAMA 01'!I71+'PROGRAMA 02 '!I72+'PROGRAMA 03 CON PROYEC.'!I72+'PROGRAMA 04'!I71</f>
        <v>0</v>
      </c>
      <c r="J71" s="91">
        <f>+'PROGRAMA 01'!J71+'PROGRAMA 02 '!J72+'PROGRAMA 03 CON PROYEC.'!J72+'PROGRAMA 04'!J71</f>
        <v>6356000</v>
      </c>
      <c r="K71" s="91">
        <f>+'PROGRAMA 01'!K71+'PROGRAMA 02 '!K72+'PROGRAMA 03 CON PROYEC.'!K72+'PROGRAMA 04'!K71</f>
        <v>2644000</v>
      </c>
      <c r="L71" s="85">
        <f t="shared" ref="L71:L77" si="19">+(J71/F71)*100</f>
        <v>70.62222222222222</v>
      </c>
    </row>
    <row r="72" spans="1:12" hidden="1" x14ac:dyDescent="0.2">
      <c r="A72" s="9" t="s">
        <v>72</v>
      </c>
      <c r="B72" s="16" t="s">
        <v>316</v>
      </c>
      <c r="C72" s="91">
        <f>+'PROGRAMA 01'!C72+'PROGRAMA 02 '!C73+'PROGRAMA 03 CON PROYEC.'!C73+'PROGRAMA 04'!C72</f>
        <v>0</v>
      </c>
      <c r="D72" s="91">
        <f>+'PROGRAMA 01'!D72+'PROGRAMA 02 '!D73+'PROGRAMA 03 CON PROYEC.'!D73+'PROGRAMA 04'!D72</f>
        <v>0</v>
      </c>
      <c r="E72" s="91">
        <f>+'PROGRAMA 01'!E72+'PROGRAMA 02 '!E73+'PROGRAMA 03 CON PROYEC.'!E73+'PROGRAMA 04'!E72</f>
        <v>0</v>
      </c>
      <c r="F72" s="91">
        <f>+'PROGRAMA 01'!F72+'PROGRAMA 02 '!F73+'PROGRAMA 03 CON PROYEC.'!F73+'PROGRAMA 04'!F72</f>
        <v>0</v>
      </c>
      <c r="G72" s="91">
        <f>+'PROGRAMA 01'!G72+'PROGRAMA 02 '!G73+'PROGRAMA 03 CON PROYEC.'!G73+'PROGRAMA 04'!G72</f>
        <v>0</v>
      </c>
      <c r="H72" s="91">
        <f>+'PROGRAMA 01'!H72+'PROGRAMA 02 '!H73+'PROGRAMA 03 CON PROYEC.'!H73+'PROGRAMA 04'!H72</f>
        <v>0</v>
      </c>
      <c r="I72" s="91">
        <f>+'PROGRAMA 01'!I72+'PROGRAMA 02 '!I73+'PROGRAMA 03 CON PROYEC.'!I73+'PROGRAMA 04'!I72</f>
        <v>0</v>
      </c>
      <c r="J72" s="91">
        <f>+'PROGRAMA 01'!J72+'PROGRAMA 02 '!J73+'PROGRAMA 03 CON PROYEC.'!J73+'PROGRAMA 04'!J72</f>
        <v>0</v>
      </c>
      <c r="K72" s="91">
        <f>+'PROGRAMA 01'!K72+'PROGRAMA 02 '!K73+'PROGRAMA 03 CON PROYEC.'!K73+'PROGRAMA 04'!K72</f>
        <v>0</v>
      </c>
      <c r="L72" s="85" t="e">
        <f t="shared" si="19"/>
        <v>#DIV/0!</v>
      </c>
    </row>
    <row r="73" spans="1:12" x14ac:dyDescent="0.2">
      <c r="A73" s="9" t="s">
        <v>73</v>
      </c>
      <c r="B73" s="16" t="s">
        <v>317</v>
      </c>
      <c r="C73" s="91">
        <f>+'PROGRAMA 01'!C73+'PROGRAMA 02 '!C74+'PROGRAMA 03 CON PROYEC.'!C74+'PROGRAMA 04'!C73</f>
        <v>32630000</v>
      </c>
      <c r="D73" s="91">
        <f>+'PROGRAMA 01'!D73+'PROGRAMA 02 '!D74+'PROGRAMA 03 CON PROYEC.'!D74+'PROGRAMA 04'!D73</f>
        <v>-5220734</v>
      </c>
      <c r="E73" s="91">
        <f>+'PROGRAMA 01'!E73+'PROGRAMA 02 '!E74+'PROGRAMA 03 CON PROYEC.'!E74+'PROGRAMA 04'!E73</f>
        <v>350000</v>
      </c>
      <c r="F73" s="91">
        <f>+'PROGRAMA 01'!F73+'PROGRAMA 02 '!F74+'PROGRAMA 03 CON PROYEC.'!F74+'PROGRAMA 04'!F73</f>
        <v>27759266</v>
      </c>
      <c r="G73" s="91">
        <f>+'PROGRAMA 01'!G73+'PROGRAMA 02 '!G74+'PROGRAMA 03 CON PROYEC.'!G74+'PROGRAMA 04'!G73</f>
        <v>6957158.0499999998</v>
      </c>
      <c r="H73" s="91">
        <f>+'PROGRAMA 01'!H73+'PROGRAMA 02 '!H74+'PROGRAMA 03 CON PROYEC.'!H74+'PROGRAMA 04'!H73</f>
        <v>3159862.11</v>
      </c>
      <c r="I73" s="91">
        <f>+'PROGRAMA 01'!I73+'PROGRAMA 02 '!I74+'PROGRAMA 03 CON PROYEC.'!I74+'PROGRAMA 04'!I73</f>
        <v>0</v>
      </c>
      <c r="J73" s="91">
        <f>+'PROGRAMA 01'!J73+'PROGRAMA 02 '!J74+'PROGRAMA 03 CON PROYEC.'!J74+'PROGRAMA 04'!J73</f>
        <v>10117020.16</v>
      </c>
      <c r="K73" s="91">
        <f>+'PROGRAMA 01'!K73+'PROGRAMA 02 '!K74+'PROGRAMA 03 CON PROYEC.'!K74+'PROGRAMA 04'!K73</f>
        <v>17642245.84</v>
      </c>
      <c r="L73" s="85">
        <f t="shared" si="19"/>
        <v>36.445560772392184</v>
      </c>
    </row>
    <row r="74" spans="1:12" x14ac:dyDescent="0.2">
      <c r="A74" s="9" t="s">
        <v>74</v>
      </c>
      <c r="B74" s="16" t="s">
        <v>318</v>
      </c>
      <c r="C74" s="91">
        <f>+'PROGRAMA 01'!C74+'PROGRAMA 02 '!C75+'PROGRAMA 03 CON PROYEC.'!C75+'PROGRAMA 04'!C74</f>
        <v>3050000</v>
      </c>
      <c r="D74" s="91">
        <f>+'PROGRAMA 01'!D74+'PROGRAMA 02 '!D75+'PROGRAMA 03 CON PROYEC.'!D75+'PROGRAMA 04'!D74</f>
        <v>-500000</v>
      </c>
      <c r="E74" s="91">
        <f>+'PROGRAMA 01'!E74+'PROGRAMA 02 '!E75+'PROGRAMA 03 CON PROYEC.'!E75+'PROGRAMA 04'!E74</f>
        <v>500000</v>
      </c>
      <c r="F74" s="91">
        <f>+'PROGRAMA 01'!F74+'PROGRAMA 02 '!F75+'PROGRAMA 03 CON PROYEC.'!F75+'PROGRAMA 04'!F74</f>
        <v>3050000</v>
      </c>
      <c r="G74" s="91">
        <f>+'PROGRAMA 01'!G74+'PROGRAMA 02 '!G75+'PROGRAMA 03 CON PROYEC.'!G75+'PROGRAMA 04'!G74</f>
        <v>246701.5</v>
      </c>
      <c r="H74" s="91">
        <f>+'PROGRAMA 01'!H74+'PROGRAMA 02 '!H75+'PROGRAMA 03 CON PROYEC.'!H75+'PROGRAMA 04'!H74</f>
        <v>232180</v>
      </c>
      <c r="I74" s="91">
        <f>+'PROGRAMA 01'!I74+'PROGRAMA 02 '!I75+'PROGRAMA 03 CON PROYEC.'!I75+'PROGRAMA 04'!I74</f>
        <v>0</v>
      </c>
      <c r="J74" s="91">
        <f>+'PROGRAMA 01'!J74+'PROGRAMA 02 '!J75+'PROGRAMA 03 CON PROYEC.'!J75+'PROGRAMA 04'!J74</f>
        <v>478881.5</v>
      </c>
      <c r="K74" s="91">
        <f>+'PROGRAMA 01'!K74+'PROGRAMA 02 '!K75+'PROGRAMA 03 CON PROYEC.'!K75+'PROGRAMA 04'!K74</f>
        <v>2571118.5</v>
      </c>
      <c r="L74" s="85">
        <f t="shared" si="19"/>
        <v>15.701032786885246</v>
      </c>
    </row>
    <row r="75" spans="1:12" hidden="1" x14ac:dyDescent="0.2">
      <c r="A75" s="9" t="s">
        <v>75</v>
      </c>
      <c r="B75" s="16" t="s">
        <v>76</v>
      </c>
      <c r="C75" s="91">
        <f>+'PROGRAMA 01'!C75+'PROGRAMA 02 '!C76+'PROGRAMA 03 CON PROYEC.'!C76+'PROGRAMA 04'!C75</f>
        <v>0</v>
      </c>
      <c r="D75" s="91">
        <f>+'PROGRAMA 01'!D75+'PROGRAMA 02 '!D76+'PROGRAMA 03 CON PROYEC.'!D76+'PROGRAMA 04'!D75</f>
        <v>0</v>
      </c>
      <c r="E75" s="91">
        <f>+'PROGRAMA 01'!E75+'PROGRAMA 02 '!E76+'PROGRAMA 03 CON PROYEC.'!E76+'PROGRAMA 04'!E75</f>
        <v>0</v>
      </c>
      <c r="F75" s="91">
        <f>+'PROGRAMA 01'!F75+'PROGRAMA 02 '!F76+'PROGRAMA 03 CON PROYEC.'!F76+'PROGRAMA 04'!F75</f>
        <v>0</v>
      </c>
      <c r="G75" s="91">
        <f>+'PROGRAMA 01'!G75+'PROGRAMA 02 '!G76+'PROGRAMA 03 CON PROYEC.'!G76+'PROGRAMA 04'!G75</f>
        <v>0</v>
      </c>
      <c r="H75" s="91">
        <f>+'PROGRAMA 01'!H75+'PROGRAMA 02 '!H76+'PROGRAMA 03 CON PROYEC.'!H76+'PROGRAMA 04'!H75</f>
        <v>0</v>
      </c>
      <c r="I75" s="91">
        <f>+'PROGRAMA 01'!I75+'PROGRAMA 02 '!I76+'PROGRAMA 03 CON PROYEC.'!I76+'PROGRAMA 04'!I75</f>
        <v>0</v>
      </c>
      <c r="J75" s="91">
        <f>+'PROGRAMA 01'!J75+'PROGRAMA 02 '!J76+'PROGRAMA 03 CON PROYEC.'!J76+'PROGRAMA 04'!J75</f>
        <v>0</v>
      </c>
      <c r="K75" s="91">
        <f>+'PROGRAMA 01'!K75+'PROGRAMA 02 '!K76+'PROGRAMA 03 CON PROYEC.'!K76+'PROGRAMA 04'!K75</f>
        <v>0</v>
      </c>
      <c r="L75" s="85" t="e">
        <f t="shared" si="19"/>
        <v>#DIV/0!</v>
      </c>
    </row>
    <row r="76" spans="1:12" x14ac:dyDescent="0.2">
      <c r="A76" s="9" t="s">
        <v>77</v>
      </c>
      <c r="B76" s="16" t="s">
        <v>319</v>
      </c>
      <c r="C76" s="91">
        <f>+'PROGRAMA 01'!C76+'PROGRAMA 02 '!C77+'PROGRAMA 03 CON PROYEC.'!C77+'PROGRAMA 04'!C76</f>
        <v>6550000</v>
      </c>
      <c r="D76" s="91">
        <f>+'PROGRAMA 01'!D76+'PROGRAMA 02 '!D77+'PROGRAMA 03 CON PROYEC.'!D77+'PROGRAMA 04'!D76</f>
        <v>4000000</v>
      </c>
      <c r="E76" s="91">
        <f>+'PROGRAMA 01'!E76+'PROGRAMA 02 '!E77+'PROGRAMA 03 CON PROYEC.'!E77+'PROGRAMA 04'!E76</f>
        <v>0</v>
      </c>
      <c r="F76" s="91">
        <f>+'PROGRAMA 01'!F76+'PROGRAMA 02 '!F77+'PROGRAMA 03 CON PROYEC.'!F77+'PROGRAMA 04'!F76</f>
        <v>10550000</v>
      </c>
      <c r="G76" s="91">
        <f>+'PROGRAMA 01'!G76+'PROGRAMA 02 '!G77+'PROGRAMA 03 CON PROYEC.'!G77+'PROGRAMA 04'!G76</f>
        <v>5934159.0800000001</v>
      </c>
      <c r="H76" s="91">
        <f>+'PROGRAMA 01'!H76+'PROGRAMA 02 '!H77+'PROGRAMA 03 CON PROYEC.'!H77+'PROGRAMA 04'!H76</f>
        <v>1921988.45</v>
      </c>
      <c r="I76" s="91">
        <f>+'PROGRAMA 01'!I76+'PROGRAMA 02 '!I77+'PROGRAMA 03 CON PROYEC.'!I77+'PROGRAMA 04'!I76</f>
        <v>0</v>
      </c>
      <c r="J76" s="91">
        <f>+'PROGRAMA 01'!J76+'PROGRAMA 02 '!J77+'PROGRAMA 03 CON PROYEC.'!J77+'PROGRAMA 04'!J76</f>
        <v>7856147.5300000003</v>
      </c>
      <c r="K76" s="91">
        <f>+'PROGRAMA 01'!K76+'PROGRAMA 02 '!K77+'PROGRAMA 03 CON PROYEC.'!K77+'PROGRAMA 04'!K76</f>
        <v>2693852.4699999997</v>
      </c>
      <c r="L76" s="85">
        <f t="shared" si="19"/>
        <v>74.465853364928918</v>
      </c>
    </row>
    <row r="77" spans="1:12" x14ac:dyDescent="0.2">
      <c r="A77" s="9" t="s">
        <v>239</v>
      </c>
      <c r="B77" s="16" t="s">
        <v>320</v>
      </c>
      <c r="C77" s="91">
        <f>+'PROGRAMA 01'!C77+'PROGRAMA 02 '!C78+'PROGRAMA 03 CON PROYEC.'!C78+'PROGRAMA 04'!C77</f>
        <v>31000200</v>
      </c>
      <c r="D77" s="91">
        <f>+'PROGRAMA 01'!D77+'PROGRAMA 02 '!D78+'PROGRAMA 03 CON PROYEC.'!D78+'PROGRAMA 04'!D77</f>
        <v>500000</v>
      </c>
      <c r="E77" s="91">
        <f>+'PROGRAMA 01'!E77+'PROGRAMA 02 '!E78+'PROGRAMA 03 CON PROYEC.'!E78+'PROGRAMA 04'!E77</f>
        <v>0</v>
      </c>
      <c r="F77" s="91">
        <f>+'PROGRAMA 01'!F77+'PROGRAMA 02 '!F78+'PROGRAMA 03 CON PROYEC.'!F78+'PROGRAMA 04'!F77</f>
        <v>31500200</v>
      </c>
      <c r="G77" s="91">
        <f>+'PROGRAMA 01'!G77+'PROGRAMA 02 '!G78+'PROGRAMA 03 CON PROYEC.'!G78+'PROGRAMA 04'!G77</f>
        <v>15809635</v>
      </c>
      <c r="H77" s="91">
        <f>+'PROGRAMA 01'!H77+'PROGRAMA 02 '!H78+'PROGRAMA 03 CON PROYEC.'!H78+'PROGRAMA 04'!H77</f>
        <v>15308820</v>
      </c>
      <c r="I77" s="91">
        <f>+'PROGRAMA 01'!I77+'PROGRAMA 02 '!I78+'PROGRAMA 03 CON PROYEC.'!I78+'PROGRAMA 04'!I77</f>
        <v>0</v>
      </c>
      <c r="J77" s="91">
        <f>+'PROGRAMA 01'!J77+'PROGRAMA 02 '!J78+'PROGRAMA 03 CON PROYEC.'!J78+'PROGRAMA 04'!J77</f>
        <v>31118455</v>
      </c>
      <c r="K77" s="91">
        <f>+'PROGRAMA 01'!K77+'PROGRAMA 02 '!K78+'PROGRAMA 03 CON PROYEC.'!K78+'PROGRAMA 04'!K77</f>
        <v>381745</v>
      </c>
      <c r="L77" s="85">
        <f t="shared" si="19"/>
        <v>98.788118805594877</v>
      </c>
    </row>
    <row r="78" spans="1:12" ht="8.25" customHeight="1" outlineLevel="1" x14ac:dyDescent="0.2">
      <c r="A78" s="9"/>
      <c r="B78" s="16"/>
      <c r="C78" s="89"/>
      <c r="D78" s="89"/>
      <c r="E78" s="89"/>
      <c r="F78" s="89"/>
      <c r="G78" s="89"/>
      <c r="H78" s="89"/>
      <c r="I78" s="89"/>
      <c r="J78" s="89"/>
      <c r="K78" s="89"/>
    </row>
    <row r="79" spans="1:12" outlineLevel="1" x14ac:dyDescent="0.2">
      <c r="A79" s="8" t="s">
        <v>78</v>
      </c>
      <c r="B79" s="18" t="s">
        <v>79</v>
      </c>
      <c r="C79" s="92">
        <f>+C82+C83+C84+C85+C86+C81</f>
        <v>368605196</v>
      </c>
      <c r="D79" s="92">
        <f t="shared" ref="D79:K79" si="20">+D82+D83+D84+D85+D86+D81</f>
        <v>7071239</v>
      </c>
      <c r="E79" s="92">
        <f t="shared" si="20"/>
        <v>71988880</v>
      </c>
      <c r="F79" s="92">
        <f t="shared" si="20"/>
        <v>447665315</v>
      </c>
      <c r="G79" s="92">
        <f t="shared" si="20"/>
        <v>218970343.45000002</v>
      </c>
      <c r="H79" s="92">
        <f t="shared" si="20"/>
        <v>138284958.31999999</v>
      </c>
      <c r="I79" s="92">
        <f t="shared" si="20"/>
        <v>0</v>
      </c>
      <c r="J79" s="92">
        <f t="shared" si="20"/>
        <v>357255301.76999998</v>
      </c>
      <c r="K79" s="92">
        <f t="shared" si="20"/>
        <v>90410013.230000004</v>
      </c>
      <c r="L79" s="84">
        <f>+(J79/F79)*100</f>
        <v>79.804105835181801</v>
      </c>
    </row>
    <row r="80" spans="1:12" ht="8.25" customHeight="1" outlineLevel="1" x14ac:dyDescent="0.2">
      <c r="A80" s="9"/>
      <c r="B80" s="16"/>
      <c r="C80" s="89"/>
      <c r="D80" s="89"/>
      <c r="E80" s="89"/>
      <c r="F80" s="89"/>
      <c r="G80" s="89"/>
      <c r="H80" s="89"/>
      <c r="I80" s="89"/>
      <c r="J80" s="89"/>
      <c r="K80" s="89"/>
    </row>
    <row r="81" spans="1:12" hidden="1" x14ac:dyDescent="0.2">
      <c r="A81" s="12" t="s">
        <v>353</v>
      </c>
      <c r="B81" s="16" t="s">
        <v>354</v>
      </c>
      <c r="C81" s="91">
        <f>+'PROGRAMA 01'!C81+'PROGRAMA 02 '!C82+'PROGRAMA 03 CON PROYEC.'!C82+'PROGRAMA 04'!C81</f>
        <v>3000000</v>
      </c>
      <c r="D81" s="91">
        <f>+'PROGRAMA 01'!D81+'PROGRAMA 02 '!D82+'PROGRAMA 03 CON PROYEC.'!D82+'PROGRAMA 04'!D81</f>
        <v>1500000</v>
      </c>
      <c r="E81" s="91">
        <f>+'PROGRAMA 01'!E81+'PROGRAMA 02 '!E82+'PROGRAMA 03 CON PROYEC.'!E82+'PROGRAMA 04'!E81</f>
        <v>0</v>
      </c>
      <c r="F81" s="91">
        <f>+'PROGRAMA 01'!F81+'PROGRAMA 02 '!F82+'PROGRAMA 03 CON PROYEC.'!F82+'PROGRAMA 04'!F81</f>
        <v>4500000</v>
      </c>
      <c r="G81" s="91">
        <f>+'PROGRAMA 01'!G81+'PROGRAMA 02 '!G82+'PROGRAMA 03 CON PROYEC.'!G82+'PROGRAMA 04'!G81</f>
        <v>1361250</v>
      </c>
      <c r="H81" s="91">
        <f>+'PROGRAMA 01'!H81+'PROGRAMA 02 '!H82+'PROGRAMA 03 CON PROYEC.'!H82+'PROGRAMA 04'!H81</f>
        <v>3085500</v>
      </c>
      <c r="I81" s="91">
        <f>+'PROGRAMA 01'!I81+'PROGRAMA 02 '!I82+'PROGRAMA 03 CON PROYEC.'!I82+'PROGRAMA 04'!I81</f>
        <v>0</v>
      </c>
      <c r="J81" s="91">
        <f>+'PROGRAMA 01'!J81+'PROGRAMA 02 '!J82+'PROGRAMA 03 CON PROYEC.'!J82+'PROGRAMA 04'!J81</f>
        <v>4446750</v>
      </c>
      <c r="K81" s="91">
        <f>+'PROGRAMA 01'!K81+'PROGRAMA 02 '!K82+'PROGRAMA 03 CON PROYEC.'!K82+'PROGRAMA 04'!K81</f>
        <v>53250</v>
      </c>
      <c r="L81" s="85">
        <f t="shared" ref="L81:L86" si="21">+(J81/F81)*100</f>
        <v>98.816666666666663</v>
      </c>
    </row>
    <row r="82" spans="1:12" hidden="1" x14ac:dyDescent="0.2">
      <c r="A82" s="12" t="s">
        <v>80</v>
      </c>
      <c r="B82" s="16" t="s">
        <v>81</v>
      </c>
      <c r="C82" s="91">
        <f>+'PROGRAMA 01'!C82+'PROGRAMA 02 '!C83+'PROGRAMA 03 CON PROYEC.'!C83+'PROGRAMA 04'!C82</f>
        <v>6000000</v>
      </c>
      <c r="D82" s="91">
        <f>+'PROGRAMA 01'!D82+'PROGRAMA 02 '!D83+'PROGRAMA 03 CON PROYEC.'!D83+'PROGRAMA 04'!D82</f>
        <v>0</v>
      </c>
      <c r="E82" s="91">
        <f>+'PROGRAMA 01'!E82+'PROGRAMA 02 '!E83+'PROGRAMA 03 CON PROYEC.'!E83+'PROGRAMA 04'!E82</f>
        <v>-6000000</v>
      </c>
      <c r="F82" s="91">
        <f>+'PROGRAMA 01'!F82+'PROGRAMA 02 '!F83+'PROGRAMA 03 CON PROYEC.'!F83+'PROGRAMA 04'!F82</f>
        <v>0</v>
      </c>
      <c r="G82" s="91">
        <f>+'PROGRAMA 01'!G82+'PROGRAMA 02 '!G83+'PROGRAMA 03 CON PROYEC.'!G83+'PROGRAMA 04'!G82</f>
        <v>0</v>
      </c>
      <c r="H82" s="91">
        <f>+'PROGRAMA 01'!H82+'PROGRAMA 02 '!H83+'PROGRAMA 03 CON PROYEC.'!H83+'PROGRAMA 04'!H82</f>
        <v>0</v>
      </c>
      <c r="I82" s="91">
        <f>+'PROGRAMA 01'!I82+'PROGRAMA 02 '!I83+'PROGRAMA 03 CON PROYEC.'!I83+'PROGRAMA 04'!I82</f>
        <v>0</v>
      </c>
      <c r="J82" s="91">
        <f>+'PROGRAMA 01'!J82+'PROGRAMA 02 '!J83+'PROGRAMA 03 CON PROYEC.'!J83+'PROGRAMA 04'!J82</f>
        <v>0</v>
      </c>
      <c r="K82" s="91">
        <f>+'PROGRAMA 01'!K82+'PROGRAMA 02 '!K83+'PROGRAMA 03 CON PROYEC.'!K83+'PROGRAMA 04'!K82</f>
        <v>0</v>
      </c>
      <c r="L82" s="85">
        <v>0</v>
      </c>
    </row>
    <row r="83" spans="1:12" x14ac:dyDescent="0.2">
      <c r="A83" s="12" t="s">
        <v>82</v>
      </c>
      <c r="B83" s="16" t="s">
        <v>83</v>
      </c>
      <c r="C83" s="91">
        <f>+'PROGRAMA 01'!C83+'PROGRAMA 02 '!C84+'PROGRAMA 03 CON PROYEC.'!C84+'PROGRAMA 04'!C83</f>
        <v>17700000</v>
      </c>
      <c r="D83" s="91">
        <f>+'PROGRAMA 01'!D83+'PROGRAMA 02 '!D84+'PROGRAMA 03 CON PROYEC.'!D84+'PROGRAMA 04'!D83</f>
        <v>5000000</v>
      </c>
      <c r="E83" s="91">
        <f>+'PROGRAMA 01'!E83+'PROGRAMA 02 '!E84+'PROGRAMA 03 CON PROYEC.'!E84+'PROGRAMA 04'!E83</f>
        <v>3600000</v>
      </c>
      <c r="F83" s="91">
        <f>+'PROGRAMA 01'!F83+'PROGRAMA 02 '!F84+'PROGRAMA 03 CON PROYEC.'!F84+'PROGRAMA 04'!F83</f>
        <v>26300000</v>
      </c>
      <c r="G83" s="91">
        <f>+'PROGRAMA 01'!G83+'PROGRAMA 02 '!G84+'PROGRAMA 03 CON PROYEC.'!G84+'PROGRAMA 04'!G83</f>
        <v>7175000</v>
      </c>
      <c r="H83" s="91">
        <f>+'PROGRAMA 01'!H83+'PROGRAMA 02 '!H84+'PROGRAMA 03 CON PROYEC.'!H84+'PROGRAMA 04'!H83</f>
        <v>11842080.6</v>
      </c>
      <c r="I83" s="91">
        <f>+'PROGRAMA 01'!I83+'PROGRAMA 02 '!I84+'PROGRAMA 03 CON PROYEC.'!I84+'PROGRAMA 04'!I83</f>
        <v>0</v>
      </c>
      <c r="J83" s="91">
        <f>+'PROGRAMA 01'!J83+'PROGRAMA 02 '!J84+'PROGRAMA 03 CON PROYEC.'!J84+'PROGRAMA 04'!J83</f>
        <v>19017080.600000001</v>
      </c>
      <c r="K83" s="91">
        <f>+'PROGRAMA 01'!K83+'PROGRAMA 02 '!K84+'PROGRAMA 03 CON PROYEC.'!K84+'PROGRAMA 04'!K83</f>
        <v>7282919.3999999985</v>
      </c>
      <c r="L83" s="85">
        <f t="shared" si="21"/>
        <v>72.308291254752859</v>
      </c>
    </row>
    <row r="84" spans="1:12" hidden="1" x14ac:dyDescent="0.2">
      <c r="A84" s="12" t="s">
        <v>84</v>
      </c>
      <c r="B84" s="16" t="s">
        <v>85</v>
      </c>
      <c r="C84" s="91">
        <f>+'PROGRAMA 01'!C84+'PROGRAMA 02 '!C85+'PROGRAMA 03 CON PROYEC.'!C85+'PROGRAMA 04'!C84</f>
        <v>0</v>
      </c>
      <c r="D84" s="91">
        <f>+'PROGRAMA 01'!D84+'PROGRAMA 02 '!D85+'PROGRAMA 03 CON PROYEC.'!D85+'PROGRAMA 04'!D84</f>
        <v>1700000</v>
      </c>
      <c r="E84" s="91">
        <f>+'PROGRAMA 01'!E84+'PROGRAMA 02 '!E85+'PROGRAMA 03 CON PROYEC.'!E85+'PROGRAMA 04'!E84</f>
        <v>0</v>
      </c>
      <c r="F84" s="91">
        <f>+'PROGRAMA 01'!F84+'PROGRAMA 02 '!F85+'PROGRAMA 03 CON PROYEC.'!F85+'PROGRAMA 04'!F84</f>
        <v>1700000</v>
      </c>
      <c r="G84" s="91">
        <f>+'PROGRAMA 01'!G84+'PROGRAMA 02 '!G85+'PROGRAMA 03 CON PROYEC.'!G85+'PROGRAMA 04'!G84</f>
        <v>0</v>
      </c>
      <c r="H84" s="91">
        <f>+'PROGRAMA 01'!H84+'PROGRAMA 02 '!H85+'PROGRAMA 03 CON PROYEC.'!H85+'PROGRAMA 04'!H84</f>
        <v>1433029.5</v>
      </c>
      <c r="I84" s="91">
        <f>+'PROGRAMA 01'!I84+'PROGRAMA 02 '!I85+'PROGRAMA 03 CON PROYEC.'!I85+'PROGRAMA 04'!I84</f>
        <v>0</v>
      </c>
      <c r="J84" s="91">
        <f>+'PROGRAMA 01'!J84+'PROGRAMA 02 '!J85+'PROGRAMA 03 CON PROYEC.'!J85+'PROGRAMA 04'!J84</f>
        <v>1433029.5</v>
      </c>
      <c r="K84" s="91">
        <f>+'PROGRAMA 01'!K84+'PROGRAMA 02 '!K85+'PROGRAMA 03 CON PROYEC.'!K85+'PROGRAMA 04'!K84</f>
        <v>266970.5</v>
      </c>
      <c r="L84" s="85">
        <f t="shared" si="21"/>
        <v>84.295852941176477</v>
      </c>
    </row>
    <row r="85" spans="1:12" x14ac:dyDescent="0.2">
      <c r="A85" s="12" t="s">
        <v>86</v>
      </c>
      <c r="B85" s="16" t="s">
        <v>87</v>
      </c>
      <c r="C85" s="91">
        <f>+'PROGRAMA 01'!C85+'PROGRAMA 02 '!C86+'PROGRAMA 03 CON PROYEC.'!C86+'PROGRAMA 04'!C85</f>
        <v>123005745</v>
      </c>
      <c r="D85" s="91">
        <f>+'PROGRAMA 01'!D85+'PROGRAMA 02 '!D86+'PROGRAMA 03 CON PROYEC.'!D86+'PROGRAMA 04'!D85</f>
        <v>-9776350</v>
      </c>
      <c r="E85" s="91">
        <f>+'PROGRAMA 01'!E85+'PROGRAMA 02 '!E86+'PROGRAMA 03 CON PROYEC.'!E86+'PROGRAMA 04'!E85</f>
        <v>16340110</v>
      </c>
      <c r="F85" s="91">
        <f>+'PROGRAMA 01'!F85+'PROGRAMA 02 '!F86+'PROGRAMA 03 CON PROYEC.'!F86+'PROGRAMA 04'!F85</f>
        <v>129569505</v>
      </c>
      <c r="G85" s="91">
        <f>+'PROGRAMA 01'!G85+'PROGRAMA 02 '!G86+'PROGRAMA 03 CON PROYEC.'!G86+'PROGRAMA 04'!G85</f>
        <v>78535674.180000007</v>
      </c>
      <c r="H85" s="91">
        <f>+'PROGRAMA 01'!H85+'PROGRAMA 02 '!H86+'PROGRAMA 03 CON PROYEC.'!H86+'PROGRAMA 04'!H85</f>
        <v>40767492.920000002</v>
      </c>
      <c r="I85" s="91">
        <f>+'PROGRAMA 01'!I85+'PROGRAMA 02 '!I86+'PROGRAMA 03 CON PROYEC.'!I86+'PROGRAMA 04'!I85</f>
        <v>0</v>
      </c>
      <c r="J85" s="91">
        <f>+'PROGRAMA 01'!J85+'PROGRAMA 02 '!J86+'PROGRAMA 03 CON PROYEC.'!J86+'PROGRAMA 04'!J85</f>
        <v>119303167.09999999</v>
      </c>
      <c r="K85" s="91">
        <f>+'PROGRAMA 01'!K85+'PROGRAMA 02 '!K86+'PROGRAMA 03 CON PROYEC.'!K86+'PROGRAMA 04'!K85</f>
        <v>10266337.899999999</v>
      </c>
      <c r="L85" s="85">
        <f t="shared" si="21"/>
        <v>92.076578590000778</v>
      </c>
    </row>
    <row r="86" spans="1:12" x14ac:dyDescent="0.2">
      <c r="A86" s="12" t="s">
        <v>88</v>
      </c>
      <c r="B86" s="16" t="s">
        <v>89</v>
      </c>
      <c r="C86" s="91">
        <f>+'PROGRAMA 01'!C86+'PROGRAMA 02 '!C87+'PROGRAMA 03 CON PROYEC.'!C87+'PROGRAMA 04'!C86</f>
        <v>218899451</v>
      </c>
      <c r="D86" s="91">
        <f>+'PROGRAMA 01'!D86+'PROGRAMA 02 '!D87+'PROGRAMA 03 CON PROYEC.'!D87+'PROGRAMA 04'!D86</f>
        <v>8647589</v>
      </c>
      <c r="E86" s="91">
        <f>+'PROGRAMA 01'!E86+'PROGRAMA 02 '!E87+'PROGRAMA 03 CON PROYEC.'!E87+'PROGRAMA 04'!E86</f>
        <v>58048770</v>
      </c>
      <c r="F86" s="91">
        <f>+'PROGRAMA 01'!F86+'PROGRAMA 02 '!F87+'PROGRAMA 03 CON PROYEC.'!F87+'PROGRAMA 04'!F86</f>
        <v>285595810</v>
      </c>
      <c r="G86" s="91">
        <f>+'PROGRAMA 01'!G86+'PROGRAMA 02 '!G87+'PROGRAMA 03 CON PROYEC.'!G87+'PROGRAMA 04'!G86</f>
        <v>131898419.27000001</v>
      </c>
      <c r="H86" s="91">
        <f>+'PROGRAMA 01'!H86+'PROGRAMA 02 '!H87+'PROGRAMA 03 CON PROYEC.'!H87+'PROGRAMA 04'!H86</f>
        <v>81156855.299999997</v>
      </c>
      <c r="I86" s="91">
        <f>+'PROGRAMA 01'!I86+'PROGRAMA 02 '!I87+'PROGRAMA 03 CON PROYEC.'!I87+'PROGRAMA 04'!I86</f>
        <v>0</v>
      </c>
      <c r="J86" s="91">
        <f>+'PROGRAMA 01'!J86+'PROGRAMA 02 '!J87+'PROGRAMA 03 CON PROYEC.'!J87+'PROGRAMA 04'!J86</f>
        <v>213055274.56999999</v>
      </c>
      <c r="K86" s="91">
        <f>+'PROGRAMA 01'!K86+'PROGRAMA 02 '!K87+'PROGRAMA 03 CON PROYEC.'!K87+'PROGRAMA 04'!K86</f>
        <v>72540535.430000007</v>
      </c>
      <c r="L86" s="85">
        <f t="shared" si="21"/>
        <v>74.600280224699375</v>
      </c>
    </row>
    <row r="87" spans="1:12" ht="8.25" customHeight="1" outlineLevel="1" x14ac:dyDescent="0.2">
      <c r="A87" s="9"/>
      <c r="B87" s="16"/>
      <c r="C87" s="89"/>
      <c r="D87" s="89"/>
      <c r="E87" s="89"/>
      <c r="F87" s="89"/>
      <c r="G87" s="89"/>
      <c r="H87" s="89"/>
      <c r="I87" s="89"/>
      <c r="J87" s="89"/>
      <c r="K87" s="89"/>
    </row>
    <row r="88" spans="1:12" outlineLevel="1" x14ac:dyDescent="0.2">
      <c r="A88" s="8" t="s">
        <v>90</v>
      </c>
      <c r="B88" s="18" t="s">
        <v>91</v>
      </c>
      <c r="C88" s="92">
        <f t="shared" ref="C88:K88" si="22">+C90+C91+C92+C93</f>
        <v>812376939</v>
      </c>
      <c r="D88" s="92">
        <f t="shared" si="22"/>
        <v>-33103902</v>
      </c>
      <c r="E88" s="92">
        <f t="shared" si="22"/>
        <v>-102474299</v>
      </c>
      <c r="F88" s="92">
        <f t="shared" si="22"/>
        <v>676798738</v>
      </c>
      <c r="G88" s="92">
        <f t="shared" si="22"/>
        <v>492623229.44</v>
      </c>
      <c r="H88" s="92">
        <f t="shared" si="22"/>
        <v>112598912.70000002</v>
      </c>
      <c r="I88" s="92">
        <f t="shared" si="22"/>
        <v>0</v>
      </c>
      <c r="J88" s="92">
        <f t="shared" si="22"/>
        <v>605222142.13999999</v>
      </c>
      <c r="K88" s="92">
        <f t="shared" si="22"/>
        <v>71576595.859999999</v>
      </c>
      <c r="L88" s="84">
        <f>+(J88/F88)*100</f>
        <v>89.424242120853364</v>
      </c>
    </row>
    <row r="89" spans="1:12" ht="8.25" customHeight="1" outlineLevel="1" x14ac:dyDescent="0.2">
      <c r="A89" s="9"/>
      <c r="B89" s="16"/>
      <c r="C89" s="89"/>
      <c r="D89" s="89"/>
      <c r="E89" s="89"/>
      <c r="F89" s="89"/>
      <c r="G89" s="89"/>
      <c r="H89" s="89"/>
      <c r="I89" s="89"/>
      <c r="J89" s="89"/>
      <c r="K89" s="89"/>
    </row>
    <row r="90" spans="1:12" x14ac:dyDescent="0.2">
      <c r="A90" s="9" t="s">
        <v>92</v>
      </c>
      <c r="B90" s="16" t="s">
        <v>321</v>
      </c>
      <c r="C90" s="91">
        <f>+'PROGRAMA 01'!C90+'PROGRAMA 02 '!C91+'PROGRAMA 03 CON PROYEC.'!C91+'PROGRAMA 04'!C90</f>
        <v>9430000</v>
      </c>
      <c r="D90" s="91">
        <f>+'PROGRAMA 01'!D90+'PROGRAMA 02 '!D91+'PROGRAMA 03 CON PROYEC.'!D91+'PROGRAMA 04'!D90</f>
        <v>950000</v>
      </c>
      <c r="E90" s="91">
        <f>+'PROGRAMA 01'!E90+'PROGRAMA 02 '!E91+'PROGRAMA 03 CON PROYEC.'!E91+'PROGRAMA 04'!E90</f>
        <v>350000</v>
      </c>
      <c r="F90" s="91">
        <f>+'PROGRAMA 01'!F90+'PROGRAMA 02 '!F91+'PROGRAMA 03 CON PROYEC.'!F91+'PROGRAMA 04'!F90</f>
        <v>10730000</v>
      </c>
      <c r="G90" s="91">
        <f>+'PROGRAMA 01'!G90+'PROGRAMA 02 '!G91+'PROGRAMA 03 CON PROYEC.'!G91+'PROGRAMA 04'!G90</f>
        <v>5546765</v>
      </c>
      <c r="H90" s="91">
        <f>+'PROGRAMA 01'!H90+'PROGRAMA 02 '!H91+'PROGRAMA 03 CON PROYEC.'!H91+'PROGRAMA 04'!H90</f>
        <v>1083601</v>
      </c>
      <c r="I90" s="91">
        <f>+'PROGRAMA 01'!I90+'PROGRAMA 02 '!I91+'PROGRAMA 03 CON PROYEC.'!I91+'PROGRAMA 04'!I90</f>
        <v>0</v>
      </c>
      <c r="J90" s="91">
        <f>+'PROGRAMA 01'!J90+'PROGRAMA 02 '!J91+'PROGRAMA 03 CON PROYEC.'!J91+'PROGRAMA 04'!J90</f>
        <v>6630366</v>
      </c>
      <c r="K90" s="91">
        <f>+'PROGRAMA 01'!K90+'PROGRAMA 02 '!K91+'PROGRAMA 03 CON PROYEC.'!K91+'PROGRAMA 04'!K90</f>
        <v>4099634</v>
      </c>
      <c r="L90" s="85">
        <f t="shared" ref="L90:L93" si="23">+(J90/F90)*100</f>
        <v>61.792786579683131</v>
      </c>
    </row>
    <row r="91" spans="1:12" x14ac:dyDescent="0.2">
      <c r="A91" s="9" t="s">
        <v>93</v>
      </c>
      <c r="B91" s="16" t="s">
        <v>322</v>
      </c>
      <c r="C91" s="91">
        <f>+'PROGRAMA 01'!C91+'PROGRAMA 02 '!C92+'PROGRAMA 03 CON PROYEC.'!C92+'PROGRAMA 04'!C91</f>
        <v>775818939</v>
      </c>
      <c r="D91" s="91">
        <f>+'PROGRAMA 01'!D91+'PROGRAMA 02 '!D92+'PROGRAMA 03 CON PROYEC.'!D92+'PROGRAMA 04'!D91</f>
        <v>-39903902</v>
      </c>
      <c r="E91" s="91">
        <f>+'PROGRAMA 01'!E91+'PROGRAMA 02 '!E92+'PROGRAMA 03 CON PROYEC.'!E92+'PROGRAMA 04'!E91</f>
        <v>-106504659</v>
      </c>
      <c r="F91" s="91">
        <f>+'PROGRAMA 01'!F91+'PROGRAMA 02 '!F92+'PROGRAMA 03 CON PROYEC.'!F92+'PROGRAMA 04'!F91</f>
        <v>629410378</v>
      </c>
      <c r="G91" s="91">
        <f>+'PROGRAMA 01'!G91+'PROGRAMA 02 '!G92+'PROGRAMA 03 CON PROYEC.'!G92+'PROGRAMA 04'!G91</f>
        <v>473201019.25999999</v>
      </c>
      <c r="H91" s="91">
        <f>+'PROGRAMA 01'!H91+'PROGRAMA 02 '!H92+'PROGRAMA 03 CON PROYEC.'!H92+'PROGRAMA 04'!H91</f>
        <v>102728917.12</v>
      </c>
      <c r="I91" s="91">
        <f>+'PROGRAMA 01'!I91+'PROGRAMA 02 '!I92+'PROGRAMA 03 CON PROYEC.'!I92+'PROGRAMA 04'!I91</f>
        <v>0</v>
      </c>
      <c r="J91" s="91">
        <f>+'PROGRAMA 01'!J91+'PROGRAMA 02 '!J92+'PROGRAMA 03 CON PROYEC.'!J92+'PROGRAMA 04'!J91</f>
        <v>575929936.38</v>
      </c>
      <c r="K91" s="91">
        <f>+'PROGRAMA 01'!K91+'PROGRAMA 02 '!K92+'PROGRAMA 03 CON PROYEC.'!K92+'PROGRAMA 04'!K91</f>
        <v>53480441.620000005</v>
      </c>
      <c r="L91" s="85">
        <f t="shared" si="23"/>
        <v>91.503088685963803</v>
      </c>
    </row>
    <row r="92" spans="1:12" x14ac:dyDescent="0.2">
      <c r="A92" s="9" t="s">
        <v>94</v>
      </c>
      <c r="B92" s="16" t="s">
        <v>95</v>
      </c>
      <c r="C92" s="91">
        <f>+'PROGRAMA 01'!C92+'PROGRAMA 02 '!C93+'PROGRAMA 03 CON PROYEC.'!C93+'PROGRAMA 04'!C92</f>
        <v>9902000</v>
      </c>
      <c r="D92" s="91">
        <f>+'PROGRAMA 01'!D92+'PROGRAMA 02 '!D93+'PROGRAMA 03 CON PROYEC.'!D93+'PROGRAMA 04'!D92</f>
        <v>3000000</v>
      </c>
      <c r="E92" s="91">
        <f>+'PROGRAMA 01'!E92+'PROGRAMA 02 '!E93+'PROGRAMA 03 CON PROYEC.'!E93+'PROGRAMA 04'!E92</f>
        <v>231020</v>
      </c>
      <c r="F92" s="91">
        <f>+'PROGRAMA 01'!F92+'PROGRAMA 02 '!F93+'PROGRAMA 03 CON PROYEC.'!F93+'PROGRAMA 04'!F92</f>
        <v>13133020</v>
      </c>
      <c r="G92" s="91">
        <f>+'PROGRAMA 01'!G92+'PROGRAMA 02 '!G93+'PROGRAMA 03 CON PROYEC.'!G93+'PROGRAMA 04'!G92</f>
        <v>5832048.3300000001</v>
      </c>
      <c r="H92" s="91">
        <f>+'PROGRAMA 01'!H92+'PROGRAMA 02 '!H93+'PROGRAMA 03 CON PROYEC.'!H93+'PROGRAMA 04'!H92</f>
        <v>3140127.51</v>
      </c>
      <c r="I92" s="91">
        <f>+'PROGRAMA 01'!I92+'PROGRAMA 02 '!I93+'PROGRAMA 03 CON PROYEC.'!I93+'PROGRAMA 04'!I92</f>
        <v>0</v>
      </c>
      <c r="J92" s="91">
        <f>+'PROGRAMA 01'!J92+'PROGRAMA 02 '!J93+'PROGRAMA 03 CON PROYEC.'!J93+'PROGRAMA 04'!J92</f>
        <v>8972175.8399999999</v>
      </c>
      <c r="K92" s="91">
        <f>+'PROGRAMA 01'!K92+'PROGRAMA 02 '!K93+'PROGRAMA 03 CON PROYEC.'!K93+'PROGRAMA 04'!K92</f>
        <v>4160844.16</v>
      </c>
      <c r="L92" s="85">
        <f t="shared" si="23"/>
        <v>68.317689609853645</v>
      </c>
    </row>
    <row r="93" spans="1:12" x14ac:dyDescent="0.2">
      <c r="A93" s="9" t="s">
        <v>96</v>
      </c>
      <c r="B93" s="16" t="s">
        <v>323</v>
      </c>
      <c r="C93" s="91">
        <f>+'PROGRAMA 01'!C93+'PROGRAMA 02 '!C94+'PROGRAMA 03 CON PROYEC.'!C94+'PROGRAMA 04'!C93</f>
        <v>17226000</v>
      </c>
      <c r="D93" s="91">
        <f>+'PROGRAMA 01'!D93+'PROGRAMA 02 '!D94+'PROGRAMA 03 CON PROYEC.'!D94+'PROGRAMA 04'!D93</f>
        <v>2850000</v>
      </c>
      <c r="E93" s="91">
        <f>+'PROGRAMA 01'!E93+'PROGRAMA 02 '!E94+'PROGRAMA 03 CON PROYEC.'!E94+'PROGRAMA 04'!E93</f>
        <v>3449340</v>
      </c>
      <c r="F93" s="91">
        <f>+'PROGRAMA 01'!F93+'PROGRAMA 02 '!F94+'PROGRAMA 03 CON PROYEC.'!F94+'PROGRAMA 04'!F93</f>
        <v>23525340</v>
      </c>
      <c r="G93" s="91">
        <f>+'PROGRAMA 01'!G93+'PROGRAMA 02 '!G94+'PROGRAMA 03 CON PROYEC.'!G94+'PROGRAMA 04'!G93</f>
        <v>8043396.8499999996</v>
      </c>
      <c r="H93" s="91">
        <f>+'PROGRAMA 01'!H93+'PROGRAMA 02 '!H94+'PROGRAMA 03 CON PROYEC.'!H94+'PROGRAMA 04'!H93</f>
        <v>5646267.0700000003</v>
      </c>
      <c r="I93" s="91">
        <f>+'PROGRAMA 01'!I93+'PROGRAMA 02 '!I94+'PROGRAMA 03 CON PROYEC.'!I94+'PROGRAMA 04'!I93</f>
        <v>0</v>
      </c>
      <c r="J93" s="91">
        <f>+'PROGRAMA 01'!J93+'PROGRAMA 02 '!J94+'PROGRAMA 03 CON PROYEC.'!J94+'PROGRAMA 04'!J93</f>
        <v>13689663.92</v>
      </c>
      <c r="K93" s="91">
        <f>+'PROGRAMA 01'!K93+'PROGRAMA 02 '!K94+'PROGRAMA 03 CON PROYEC.'!K94+'PROGRAMA 04'!K93</f>
        <v>9835676.0800000001</v>
      </c>
      <c r="L93" s="85">
        <f t="shared" si="23"/>
        <v>58.191141637060298</v>
      </c>
    </row>
    <row r="94" spans="1:12" ht="8.25" customHeight="1" outlineLevel="1" x14ac:dyDescent="0.2">
      <c r="A94" s="9"/>
      <c r="B94" s="16"/>
      <c r="C94" s="89"/>
      <c r="D94" s="89"/>
      <c r="E94" s="89"/>
      <c r="F94" s="89"/>
      <c r="G94" s="89"/>
      <c r="H94" s="89"/>
      <c r="I94" s="89"/>
      <c r="J94" s="89"/>
      <c r="K94" s="89"/>
    </row>
    <row r="95" spans="1:12" outlineLevel="1" x14ac:dyDescent="0.2">
      <c r="A95" s="8" t="s">
        <v>97</v>
      </c>
      <c r="B95" s="18" t="s">
        <v>98</v>
      </c>
      <c r="C95" s="92">
        <f t="shared" ref="C95:K95" si="24">+C97</f>
        <v>77700000</v>
      </c>
      <c r="D95" s="92">
        <f t="shared" si="24"/>
        <v>0</v>
      </c>
      <c r="E95" s="92">
        <f t="shared" si="24"/>
        <v>200000</v>
      </c>
      <c r="F95" s="92">
        <f t="shared" si="24"/>
        <v>77900000</v>
      </c>
      <c r="G95" s="92">
        <f t="shared" si="24"/>
        <v>77219593.519999996</v>
      </c>
      <c r="H95" s="92">
        <f t="shared" si="24"/>
        <v>414721.83</v>
      </c>
      <c r="I95" s="92">
        <f t="shared" si="24"/>
        <v>0</v>
      </c>
      <c r="J95" s="92">
        <f t="shared" si="24"/>
        <v>77634315.349999994</v>
      </c>
      <c r="K95" s="92">
        <f t="shared" si="24"/>
        <v>265684.65000000573</v>
      </c>
      <c r="L95" s="84">
        <f>+(J95/F95)*100</f>
        <v>99.658941399229775</v>
      </c>
    </row>
    <row r="96" spans="1:12" ht="8.25" customHeight="1" outlineLevel="1" x14ac:dyDescent="0.2">
      <c r="A96" s="9"/>
      <c r="B96" s="16"/>
      <c r="C96" s="89"/>
      <c r="D96" s="89"/>
      <c r="E96" s="89"/>
      <c r="F96" s="89"/>
      <c r="G96" s="89"/>
      <c r="H96" s="89"/>
      <c r="I96" s="89"/>
      <c r="J96" s="89"/>
      <c r="K96" s="89"/>
    </row>
    <row r="97" spans="1:12" x14ac:dyDescent="0.2">
      <c r="A97" s="9" t="s">
        <v>99</v>
      </c>
      <c r="B97" s="16" t="s">
        <v>100</v>
      </c>
      <c r="C97" s="91">
        <f>+'PROGRAMA 01'!C97+'PROGRAMA 02 '!C98+'PROGRAMA 03 CON PROYEC.'!C98+'PROGRAMA 04'!C97</f>
        <v>77700000</v>
      </c>
      <c r="D97" s="91">
        <f>+'PROGRAMA 01'!D97+'PROGRAMA 02 '!D98+'PROGRAMA 03 CON PROYEC.'!D98+'PROGRAMA 04'!D97</f>
        <v>0</v>
      </c>
      <c r="E97" s="91">
        <f>+'PROGRAMA 01'!E97+'PROGRAMA 02 '!E98+'PROGRAMA 03 CON PROYEC.'!E98+'PROGRAMA 04'!E97</f>
        <v>200000</v>
      </c>
      <c r="F97" s="91">
        <f>+'PROGRAMA 01'!F97+'PROGRAMA 02 '!F98+'PROGRAMA 03 CON PROYEC.'!F98+'PROGRAMA 04'!F97</f>
        <v>77900000</v>
      </c>
      <c r="G97" s="91">
        <f>+'PROGRAMA 01'!G97+'PROGRAMA 02 '!G98+'PROGRAMA 03 CON PROYEC.'!G98+'PROGRAMA 04'!G97</f>
        <v>77219593.519999996</v>
      </c>
      <c r="H97" s="91">
        <f>+'PROGRAMA 01'!H97+'PROGRAMA 02 '!H98+'PROGRAMA 03 CON PROYEC.'!H98+'PROGRAMA 04'!H97</f>
        <v>414721.83</v>
      </c>
      <c r="I97" s="91">
        <f>+'PROGRAMA 01'!I97+'PROGRAMA 02 '!I98+'PROGRAMA 03 CON PROYEC.'!I98+'PROGRAMA 04'!I97</f>
        <v>0</v>
      </c>
      <c r="J97" s="91">
        <f>+'PROGRAMA 01'!J97+'PROGRAMA 02 '!J98+'PROGRAMA 03 CON PROYEC.'!J98+'PROGRAMA 04'!J97</f>
        <v>77634315.349999994</v>
      </c>
      <c r="K97" s="91">
        <f>+'PROGRAMA 01'!K97+'PROGRAMA 02 '!K98+'PROGRAMA 03 CON PROYEC.'!K98+'PROGRAMA 04'!K97</f>
        <v>265684.65000000573</v>
      </c>
      <c r="L97" s="85">
        <f>+(J97/F97)*100</f>
        <v>99.658941399229775</v>
      </c>
    </row>
    <row r="98" spans="1:12" ht="8.25" customHeight="1" outlineLevel="1" x14ac:dyDescent="0.2">
      <c r="A98" s="9"/>
      <c r="B98" s="16"/>
      <c r="C98" s="89"/>
      <c r="D98" s="89"/>
      <c r="E98" s="89"/>
      <c r="F98" s="89"/>
      <c r="G98" s="89"/>
      <c r="H98" s="89"/>
      <c r="I98" s="89"/>
      <c r="J98" s="89"/>
      <c r="K98" s="89"/>
    </row>
    <row r="99" spans="1:12" outlineLevel="1" x14ac:dyDescent="0.2">
      <c r="A99" s="8" t="s">
        <v>101</v>
      </c>
      <c r="B99" s="18" t="s">
        <v>102</v>
      </c>
      <c r="C99" s="92">
        <f t="shared" ref="C99:K99" si="25">+C101+C102+C103</f>
        <v>146213617</v>
      </c>
      <c r="D99" s="92">
        <f t="shared" si="25"/>
        <v>2930000</v>
      </c>
      <c r="E99" s="92">
        <f t="shared" si="25"/>
        <v>-42110370</v>
      </c>
      <c r="F99" s="92">
        <f t="shared" si="25"/>
        <v>107033247</v>
      </c>
      <c r="G99" s="92">
        <f t="shared" si="25"/>
        <v>52361724.600000001</v>
      </c>
      <c r="H99" s="92">
        <f t="shared" si="25"/>
        <v>49704719.380000003</v>
      </c>
      <c r="I99" s="92">
        <f t="shared" si="25"/>
        <v>0</v>
      </c>
      <c r="J99" s="92">
        <f t="shared" si="25"/>
        <v>102066443.98</v>
      </c>
      <c r="K99" s="92">
        <f t="shared" si="25"/>
        <v>4966803.0199999893</v>
      </c>
      <c r="L99" s="84">
        <f>+(J99/F99)*100</f>
        <v>95.359569891400199</v>
      </c>
    </row>
    <row r="100" spans="1:12" ht="8.25" customHeight="1" outlineLevel="1" x14ac:dyDescent="0.2">
      <c r="A100" s="9"/>
      <c r="B100" s="16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1:12" x14ac:dyDescent="0.2">
      <c r="A101" s="9" t="s">
        <v>103</v>
      </c>
      <c r="B101" s="16" t="s">
        <v>104</v>
      </c>
      <c r="C101" s="91">
        <f>+'PROGRAMA 01'!C101+'PROGRAMA 02 '!C102+'PROGRAMA 03 CON PROYEC.'!C102+'PROGRAMA 04'!C101</f>
        <v>145843617</v>
      </c>
      <c r="D101" s="91">
        <f>+'PROGRAMA 01'!D101+'PROGRAMA 02 '!D102+'PROGRAMA 03 CON PROYEC.'!D102+'PROGRAMA 04'!D101</f>
        <v>3000000</v>
      </c>
      <c r="E101" s="91">
        <f>+'PROGRAMA 01'!E101+'PROGRAMA 02 '!E102+'PROGRAMA 03 CON PROYEC.'!E102+'PROGRAMA 04'!E101</f>
        <v>-42110370</v>
      </c>
      <c r="F101" s="91">
        <f>+'PROGRAMA 01'!F101+'PROGRAMA 02 '!F102+'PROGRAMA 03 CON PROYEC.'!F102+'PROGRAMA 04'!F101</f>
        <v>106733247</v>
      </c>
      <c r="G101" s="91">
        <f>+'PROGRAMA 01'!G101+'PROGRAMA 02 '!G102+'PROGRAMA 03 CON PROYEC.'!G102+'PROGRAMA 04'!G101</f>
        <v>52328835.140000001</v>
      </c>
      <c r="H101" s="91">
        <f>+'PROGRAMA 01'!H101+'PROGRAMA 02 '!H102+'PROGRAMA 03 CON PROYEC.'!H102+'PROGRAMA 04'!H101</f>
        <v>49704719.380000003</v>
      </c>
      <c r="I101" s="91">
        <f>+'PROGRAMA 01'!I101+'PROGRAMA 02 '!I102+'PROGRAMA 03 CON PROYEC.'!I102+'PROGRAMA 04'!I101</f>
        <v>0</v>
      </c>
      <c r="J101" s="91">
        <f>+'PROGRAMA 01'!J101+'PROGRAMA 02 '!J102+'PROGRAMA 03 CON PROYEC.'!J102+'PROGRAMA 04'!J101</f>
        <v>102033554.52000001</v>
      </c>
      <c r="K101" s="91">
        <f>+'PROGRAMA 01'!K101+'PROGRAMA 02 '!K102+'PROGRAMA 03 CON PROYEC.'!K102+'PROGRAMA 04'!K101</f>
        <v>4699692.4799999893</v>
      </c>
      <c r="L101" s="85">
        <f t="shared" ref="L101:L103" si="26">+(J101/F101)*100</f>
        <v>95.596786744434013</v>
      </c>
    </row>
    <row r="102" spans="1:12" x14ac:dyDescent="0.2">
      <c r="A102" s="9" t="s">
        <v>105</v>
      </c>
      <c r="B102" s="16" t="s">
        <v>106</v>
      </c>
      <c r="C102" s="91">
        <f>+'PROGRAMA 01'!C102+'PROGRAMA 02 '!C103+'PROGRAMA 03 CON PROYEC.'!C103+'PROGRAMA 04'!C102</f>
        <v>70000</v>
      </c>
      <c r="D102" s="91">
        <f>+'PROGRAMA 01'!D102+'PROGRAMA 02 '!D103+'PROGRAMA 03 CON PROYEC.'!D103+'PROGRAMA 04'!D102</f>
        <v>-70000</v>
      </c>
      <c r="E102" s="91">
        <f>+'PROGRAMA 01'!E102+'PROGRAMA 02 '!E103+'PROGRAMA 03 CON PROYEC.'!E103+'PROGRAMA 04'!E102</f>
        <v>0</v>
      </c>
      <c r="F102" s="91">
        <f>+'PROGRAMA 01'!F102+'PROGRAMA 02 '!F103+'PROGRAMA 03 CON PROYEC.'!F103+'PROGRAMA 04'!F102</f>
        <v>0</v>
      </c>
      <c r="G102" s="91">
        <f>+'PROGRAMA 01'!G102+'PROGRAMA 02 '!G103+'PROGRAMA 03 CON PROYEC.'!G103+'PROGRAMA 04'!G102</f>
        <v>0</v>
      </c>
      <c r="H102" s="91">
        <f>+'PROGRAMA 01'!H102+'PROGRAMA 02 '!H103+'PROGRAMA 03 CON PROYEC.'!H103+'PROGRAMA 04'!H102</f>
        <v>0</v>
      </c>
      <c r="I102" s="91">
        <f>+'PROGRAMA 01'!I102+'PROGRAMA 02 '!I103+'PROGRAMA 03 CON PROYEC.'!I103+'PROGRAMA 04'!I102</f>
        <v>0</v>
      </c>
      <c r="J102" s="91">
        <f>+'PROGRAMA 01'!J102+'PROGRAMA 02 '!J103+'PROGRAMA 03 CON PROYEC.'!J103+'PROGRAMA 04'!J102</f>
        <v>0</v>
      </c>
      <c r="K102" s="91">
        <f>+'PROGRAMA 01'!K102+'PROGRAMA 02 '!K103+'PROGRAMA 03 CON PROYEC.'!K103+'PROGRAMA 04'!K102</f>
        <v>0</v>
      </c>
      <c r="L102" s="85">
        <v>0</v>
      </c>
    </row>
    <row r="103" spans="1:12" x14ac:dyDescent="0.2">
      <c r="A103" s="9" t="s">
        <v>107</v>
      </c>
      <c r="B103" s="16" t="s">
        <v>108</v>
      </c>
      <c r="C103" s="91">
        <f>+'PROGRAMA 01'!C103+'PROGRAMA 02 '!C104+'PROGRAMA 03 CON PROYEC.'!C104+'PROGRAMA 04'!C103</f>
        <v>300000</v>
      </c>
      <c r="D103" s="91">
        <f>+'PROGRAMA 01'!D103+'PROGRAMA 02 '!D104+'PROGRAMA 03 CON PROYEC.'!D104+'PROGRAMA 04'!D103</f>
        <v>0</v>
      </c>
      <c r="E103" s="91">
        <f>+'PROGRAMA 01'!E103+'PROGRAMA 02 '!E104+'PROGRAMA 03 CON PROYEC.'!E104+'PROGRAMA 04'!E103</f>
        <v>0</v>
      </c>
      <c r="F103" s="91">
        <f>+'PROGRAMA 01'!F103+'PROGRAMA 02 '!F104+'PROGRAMA 03 CON PROYEC.'!F104+'PROGRAMA 04'!F103</f>
        <v>300000</v>
      </c>
      <c r="G103" s="91">
        <f>+'PROGRAMA 01'!G103+'PROGRAMA 02 '!G104+'PROGRAMA 03 CON PROYEC.'!G104+'PROGRAMA 04'!G103</f>
        <v>32889.46</v>
      </c>
      <c r="H103" s="91">
        <f>+'PROGRAMA 01'!H103+'PROGRAMA 02 '!H104+'PROGRAMA 03 CON PROYEC.'!H104+'PROGRAMA 04'!H103</f>
        <v>0</v>
      </c>
      <c r="I103" s="91">
        <f>+'PROGRAMA 01'!I103+'PROGRAMA 02 '!I104+'PROGRAMA 03 CON PROYEC.'!I104+'PROGRAMA 04'!I103</f>
        <v>0</v>
      </c>
      <c r="J103" s="91">
        <f>+'PROGRAMA 01'!J103+'PROGRAMA 02 '!J104+'PROGRAMA 03 CON PROYEC.'!J104+'PROGRAMA 04'!J103</f>
        <v>32889.46</v>
      </c>
      <c r="K103" s="91">
        <f>+'PROGRAMA 01'!K103+'PROGRAMA 02 '!K104+'PROGRAMA 03 CON PROYEC.'!K104+'PROGRAMA 04'!K103</f>
        <v>267110.53999999998</v>
      </c>
      <c r="L103" s="85">
        <f t="shared" si="26"/>
        <v>10.963153333333334</v>
      </c>
    </row>
    <row r="104" spans="1:12" ht="8.25" customHeight="1" outlineLevel="1" x14ac:dyDescent="0.2">
      <c r="A104" s="9"/>
      <c r="B104" s="16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1:12" outlineLevel="1" x14ac:dyDescent="0.2">
      <c r="A105" s="8" t="s">
        <v>109</v>
      </c>
      <c r="B105" s="18" t="s">
        <v>110</v>
      </c>
      <c r="C105" s="92">
        <f>+C107+C108+C110+C111+C112+C113+C114+C109</f>
        <v>39044110</v>
      </c>
      <c r="D105" s="92">
        <f t="shared" ref="D105:K105" si="27">+D107+D108+D110+D111+D112+D113+D114+D109</f>
        <v>36716350</v>
      </c>
      <c r="E105" s="92">
        <f t="shared" si="27"/>
        <v>3880000</v>
      </c>
      <c r="F105" s="92">
        <f t="shared" si="27"/>
        <v>79640460</v>
      </c>
      <c r="G105" s="92">
        <f t="shared" si="27"/>
        <v>25447283.02</v>
      </c>
      <c r="H105" s="92">
        <f t="shared" si="27"/>
        <v>28375755.510000002</v>
      </c>
      <c r="I105" s="92">
        <f t="shared" si="27"/>
        <v>0</v>
      </c>
      <c r="J105" s="92">
        <f t="shared" si="27"/>
        <v>53823038.529999994</v>
      </c>
      <c r="K105" s="92">
        <f t="shared" si="27"/>
        <v>25817421.469999999</v>
      </c>
      <c r="L105" s="84">
        <f>+(J105/F105)*100</f>
        <v>67.582530952232062</v>
      </c>
    </row>
    <row r="106" spans="1:12" ht="8.25" customHeight="1" outlineLevel="1" x14ac:dyDescent="0.2">
      <c r="A106" s="9"/>
      <c r="B106" s="16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1:12" x14ac:dyDescent="0.2">
      <c r="A107" s="9" t="s">
        <v>111</v>
      </c>
      <c r="B107" s="16" t="s">
        <v>324</v>
      </c>
      <c r="C107" s="91">
        <f>+'PROGRAMA 01'!C107+'PROGRAMA 02 '!C108+'PROGRAMA 03 CON PROYEC.'!C108+'PROGRAMA 04'!C107</f>
        <v>1000000</v>
      </c>
      <c r="D107" s="91">
        <f>+'PROGRAMA 01'!D107+'PROGRAMA 02 '!D108+'PROGRAMA 03 CON PROYEC.'!D108+'PROGRAMA 04'!D107</f>
        <v>11471000</v>
      </c>
      <c r="E107" s="91">
        <f>+'PROGRAMA 01'!E107+'PROGRAMA 02 '!E108+'PROGRAMA 03 CON PROYEC.'!E108+'PROGRAMA 04'!E107</f>
        <v>0</v>
      </c>
      <c r="F107" s="91">
        <f>+'PROGRAMA 01'!F107+'PROGRAMA 02 '!F108+'PROGRAMA 03 CON PROYEC.'!F108+'PROGRAMA 04'!F107</f>
        <v>12471000</v>
      </c>
      <c r="G107" s="91">
        <f>+'PROGRAMA 01'!G107+'PROGRAMA 02 '!G108+'PROGRAMA 03 CON PROYEC.'!G108+'PROGRAMA 04'!G107</f>
        <v>5656589.8200000003</v>
      </c>
      <c r="H107" s="91">
        <f>+'PROGRAMA 01'!H107+'PROGRAMA 02 '!H108+'PROGRAMA 03 CON PROYEC.'!H108+'PROGRAMA 04'!H107</f>
        <v>1350000</v>
      </c>
      <c r="I107" s="91">
        <f>+'PROGRAMA 01'!I107+'PROGRAMA 02 '!I108+'PROGRAMA 03 CON PROYEC.'!I108+'PROGRAMA 04'!I107</f>
        <v>0</v>
      </c>
      <c r="J107" s="91">
        <f>+'PROGRAMA 01'!J107+'PROGRAMA 02 '!J108+'PROGRAMA 03 CON PROYEC.'!J108+'PROGRAMA 04'!J107</f>
        <v>7006589.8200000003</v>
      </c>
      <c r="K107" s="91">
        <f>+'PROGRAMA 01'!K107+'PROGRAMA 02 '!K108+'PROGRAMA 03 CON PROYEC.'!K108+'PROGRAMA 04'!K107</f>
        <v>5464410.1799999997</v>
      </c>
      <c r="L107" s="85">
        <f t="shared" ref="L107:L114" si="28">+(J107/F107)*100</f>
        <v>56.18306326677893</v>
      </c>
    </row>
    <row r="108" spans="1:12" hidden="1" x14ac:dyDescent="0.2">
      <c r="A108" s="9" t="s">
        <v>112</v>
      </c>
      <c r="B108" s="16" t="s">
        <v>325</v>
      </c>
      <c r="C108" s="91">
        <f>+'PROGRAMA 01'!C108+'PROGRAMA 02 '!C109+'PROGRAMA 03 CON PROYEC.'!C109+'PROGRAMA 04'!C108</f>
        <v>0</v>
      </c>
      <c r="D108" s="91">
        <f>+'PROGRAMA 01'!D108+'PROGRAMA 02 '!D109+'PROGRAMA 03 CON PROYEC.'!D109+'PROGRAMA 04'!D108</f>
        <v>0</v>
      </c>
      <c r="E108" s="91">
        <f>+'PROGRAMA 01'!E108+'PROGRAMA 02 '!E109+'PROGRAMA 03 CON PROYEC.'!E109+'PROGRAMA 04'!E108</f>
        <v>0</v>
      </c>
      <c r="F108" s="91">
        <f>+'PROGRAMA 01'!F108+'PROGRAMA 02 '!F109+'PROGRAMA 03 CON PROYEC.'!F109+'PROGRAMA 04'!F108</f>
        <v>0</v>
      </c>
      <c r="G108" s="91">
        <f>+'PROGRAMA 01'!G108+'PROGRAMA 02 '!G109+'PROGRAMA 03 CON PROYEC.'!G109+'PROGRAMA 04'!G108</f>
        <v>0</v>
      </c>
      <c r="H108" s="91">
        <f>+'PROGRAMA 01'!H108+'PROGRAMA 02 '!H109+'PROGRAMA 03 CON PROYEC.'!H109+'PROGRAMA 04'!H108</f>
        <v>0</v>
      </c>
      <c r="I108" s="91">
        <f>+'PROGRAMA 01'!I108+'PROGRAMA 02 '!I109+'PROGRAMA 03 CON PROYEC.'!I109+'PROGRAMA 04'!I108</f>
        <v>0</v>
      </c>
      <c r="J108" s="91">
        <f>+'PROGRAMA 01'!J108+'PROGRAMA 02 '!J109+'PROGRAMA 03 CON PROYEC.'!J109+'PROGRAMA 04'!J108</f>
        <v>0</v>
      </c>
      <c r="K108" s="91">
        <f>+'PROGRAMA 01'!K108+'PROGRAMA 02 '!K109+'PROGRAMA 03 CON PROYEC.'!K109+'PROGRAMA 04'!K108</f>
        <v>0</v>
      </c>
      <c r="L108" s="85" t="e">
        <f t="shared" si="28"/>
        <v>#DIV/0!</v>
      </c>
    </row>
    <row r="109" spans="1:12" hidden="1" x14ac:dyDescent="0.2">
      <c r="A109" s="9" t="s">
        <v>355</v>
      </c>
      <c r="B109" s="16" t="s">
        <v>356</v>
      </c>
      <c r="C109" s="91">
        <f>+'PROGRAMA 01'!C109+'PROGRAMA 02 '!C110+'PROGRAMA 03 CON PROYEC.'!C110+'PROGRAMA 04'!C109</f>
        <v>0</v>
      </c>
      <c r="D109" s="91">
        <f>+'PROGRAMA 01'!D109+'PROGRAMA 02 '!D110+'PROGRAMA 03 CON PROYEC.'!D110+'PROGRAMA 04'!D109</f>
        <v>0</v>
      </c>
      <c r="E109" s="91">
        <f>+'PROGRAMA 01'!E109+'PROGRAMA 02 '!E110+'PROGRAMA 03 CON PROYEC.'!E110+'PROGRAMA 04'!E109</f>
        <v>0</v>
      </c>
      <c r="F109" s="91">
        <f>+'PROGRAMA 01'!F109+'PROGRAMA 02 '!F110+'PROGRAMA 03 CON PROYEC.'!F110+'PROGRAMA 04'!F109</f>
        <v>0</v>
      </c>
      <c r="G109" s="91">
        <f>+'PROGRAMA 01'!G109+'PROGRAMA 02 '!G110+'PROGRAMA 03 CON PROYEC.'!G110+'PROGRAMA 04'!G109</f>
        <v>0</v>
      </c>
      <c r="H109" s="91">
        <f>+'PROGRAMA 01'!H109+'PROGRAMA 02 '!H110+'PROGRAMA 03 CON PROYEC.'!H110+'PROGRAMA 04'!H109</f>
        <v>0</v>
      </c>
      <c r="I109" s="91">
        <f>+'PROGRAMA 01'!I109+'PROGRAMA 02 '!I110+'PROGRAMA 03 CON PROYEC.'!I110+'PROGRAMA 04'!I109</f>
        <v>0</v>
      </c>
      <c r="J109" s="91">
        <f>+'PROGRAMA 01'!J109+'PROGRAMA 02 '!J110+'PROGRAMA 03 CON PROYEC.'!J110+'PROGRAMA 04'!J109</f>
        <v>0</v>
      </c>
      <c r="K109" s="91">
        <f>+'PROGRAMA 01'!K109+'PROGRAMA 02 '!K110+'PROGRAMA 03 CON PROYEC.'!K110+'PROGRAMA 04'!K109</f>
        <v>0</v>
      </c>
      <c r="L109" s="85" t="e">
        <f t="shared" si="28"/>
        <v>#DIV/0!</v>
      </c>
    </row>
    <row r="110" spans="1:12" x14ac:dyDescent="0.2">
      <c r="A110" s="9" t="s">
        <v>113</v>
      </c>
      <c r="B110" s="16" t="s">
        <v>326</v>
      </c>
      <c r="C110" s="91">
        <f>+'PROGRAMA 01'!C110+'PROGRAMA 02 '!C111+'PROGRAMA 03 CON PROYEC.'!C111+'PROGRAMA 04'!C110</f>
        <v>24851110</v>
      </c>
      <c r="D110" s="91">
        <f>+'PROGRAMA 01'!D110+'PROGRAMA 02 '!D111+'PROGRAMA 03 CON PROYEC.'!D111+'PROGRAMA 04'!D110</f>
        <v>14860350</v>
      </c>
      <c r="E110" s="91">
        <f>+'PROGRAMA 01'!E110+'PROGRAMA 02 '!E111+'PROGRAMA 03 CON PROYEC.'!E111+'PROGRAMA 04'!E110</f>
        <v>3880000</v>
      </c>
      <c r="F110" s="91">
        <f>+'PROGRAMA 01'!F110+'PROGRAMA 02 '!F111+'PROGRAMA 03 CON PROYEC.'!F111+'PROGRAMA 04'!F110</f>
        <v>43591460</v>
      </c>
      <c r="G110" s="91">
        <f>+'PROGRAMA 01'!G110+'PROGRAMA 02 '!G111+'PROGRAMA 03 CON PROYEC.'!G111+'PROGRAMA 04'!G110</f>
        <v>15178650.01</v>
      </c>
      <c r="H110" s="91">
        <f>+'PROGRAMA 01'!H110+'PROGRAMA 02 '!H111+'PROGRAMA 03 CON PROYEC.'!H111+'PROGRAMA 04'!H110</f>
        <v>16181278.41</v>
      </c>
      <c r="I110" s="91">
        <f>+'PROGRAMA 01'!I110+'PROGRAMA 02 '!I111+'PROGRAMA 03 CON PROYEC.'!I111+'PROGRAMA 04'!I110</f>
        <v>0</v>
      </c>
      <c r="J110" s="91">
        <f>+'PROGRAMA 01'!J110+'PROGRAMA 02 '!J111+'PROGRAMA 03 CON PROYEC.'!J111+'PROGRAMA 04'!J110</f>
        <v>31359928.419999998</v>
      </c>
      <c r="K110" s="91">
        <f>+'PROGRAMA 01'!K110+'PROGRAMA 02 '!K111+'PROGRAMA 03 CON PROYEC.'!K111+'PROGRAMA 04'!K110</f>
        <v>12231531.580000002</v>
      </c>
      <c r="L110" s="85">
        <f t="shared" si="28"/>
        <v>71.940532434564005</v>
      </c>
    </row>
    <row r="111" spans="1:12" x14ac:dyDescent="0.2">
      <c r="A111" s="9" t="s">
        <v>114</v>
      </c>
      <c r="B111" s="16" t="s">
        <v>327</v>
      </c>
      <c r="C111" s="91">
        <f>+'PROGRAMA 01'!C111+'PROGRAMA 02 '!C112+'PROGRAMA 03 CON PROYEC.'!C112+'PROGRAMA 04'!C111</f>
        <v>2360000</v>
      </c>
      <c r="D111" s="91">
        <f>+'PROGRAMA 01'!D111+'PROGRAMA 02 '!D112+'PROGRAMA 03 CON PROYEC.'!D112+'PROGRAMA 04'!D111</f>
        <v>105000</v>
      </c>
      <c r="E111" s="91">
        <f>+'PROGRAMA 01'!E111+'PROGRAMA 02 '!E112+'PROGRAMA 03 CON PROYEC.'!E112+'PROGRAMA 04'!E111</f>
        <v>0</v>
      </c>
      <c r="F111" s="91">
        <f>+'PROGRAMA 01'!F111+'PROGRAMA 02 '!F112+'PROGRAMA 03 CON PROYEC.'!F112+'PROGRAMA 04'!F111</f>
        <v>2465000</v>
      </c>
      <c r="G111" s="91">
        <f>+'PROGRAMA 01'!G111+'PROGRAMA 02 '!G112+'PROGRAMA 03 CON PROYEC.'!G112+'PROGRAMA 04'!G111</f>
        <v>816923</v>
      </c>
      <c r="H111" s="91">
        <f>+'PROGRAMA 01'!H111+'PROGRAMA 02 '!H112+'PROGRAMA 03 CON PROYEC.'!H112+'PROGRAMA 04'!H111</f>
        <v>1280752.1000000001</v>
      </c>
      <c r="I111" s="91">
        <f>+'PROGRAMA 01'!I111+'PROGRAMA 02 '!I112+'PROGRAMA 03 CON PROYEC.'!I112+'PROGRAMA 04'!I111</f>
        <v>0</v>
      </c>
      <c r="J111" s="91">
        <f>+'PROGRAMA 01'!J111+'PROGRAMA 02 '!J112+'PROGRAMA 03 CON PROYEC.'!J112+'PROGRAMA 04'!J111</f>
        <v>2097675.1</v>
      </c>
      <c r="K111" s="91">
        <f>+'PROGRAMA 01'!K111+'PROGRAMA 02 '!K112+'PROGRAMA 03 CON PROYEC.'!K112+'PROGRAMA 04'!K111</f>
        <v>367324.89999999991</v>
      </c>
      <c r="L111" s="85">
        <f t="shared" si="28"/>
        <v>85.098381338742399</v>
      </c>
    </row>
    <row r="112" spans="1:12" x14ac:dyDescent="0.2">
      <c r="A112" s="9" t="s">
        <v>115</v>
      </c>
      <c r="B112" s="16" t="s">
        <v>328</v>
      </c>
      <c r="C112" s="91">
        <f>+'PROGRAMA 01'!C112+'PROGRAMA 02 '!C113+'PROGRAMA 03 CON PROYEC.'!C113+'PROGRAMA 04'!C112</f>
        <v>6391000</v>
      </c>
      <c r="D112" s="91">
        <f>+'PROGRAMA 01'!D112+'PROGRAMA 02 '!D113+'PROGRAMA 03 CON PROYEC.'!D113+'PROGRAMA 04'!D112</f>
        <v>500000</v>
      </c>
      <c r="E112" s="91">
        <f>+'PROGRAMA 01'!E112+'PROGRAMA 02 '!E113+'PROGRAMA 03 CON PROYEC.'!E113+'PROGRAMA 04'!E112</f>
        <v>0</v>
      </c>
      <c r="F112" s="91">
        <f>+'PROGRAMA 01'!F112+'PROGRAMA 02 '!F113+'PROGRAMA 03 CON PROYEC.'!F113+'PROGRAMA 04'!F112</f>
        <v>6891000</v>
      </c>
      <c r="G112" s="91">
        <f>+'PROGRAMA 01'!G112+'PROGRAMA 02 '!G113+'PROGRAMA 03 CON PROYEC.'!G113+'PROGRAMA 04'!G112</f>
        <v>1901192.0100000002</v>
      </c>
      <c r="H112" s="91">
        <f>+'PROGRAMA 01'!H112+'PROGRAMA 02 '!H113+'PROGRAMA 03 CON PROYEC.'!H113+'PROGRAMA 04'!H112</f>
        <v>830125</v>
      </c>
      <c r="I112" s="91">
        <f>+'PROGRAMA 01'!I112+'PROGRAMA 02 '!I113+'PROGRAMA 03 CON PROYEC.'!I113+'PROGRAMA 04'!I112</f>
        <v>0</v>
      </c>
      <c r="J112" s="91">
        <f>+'PROGRAMA 01'!J112+'PROGRAMA 02 '!J113+'PROGRAMA 03 CON PROYEC.'!J113+'PROGRAMA 04'!J112</f>
        <v>2731317.0100000002</v>
      </c>
      <c r="K112" s="91">
        <f>+'PROGRAMA 01'!K112+'PROGRAMA 02 '!K113+'PROGRAMA 03 CON PROYEC.'!K113+'PROGRAMA 04'!K112</f>
        <v>4159682.9899999998</v>
      </c>
      <c r="L112" s="85">
        <f t="shared" si="28"/>
        <v>39.636003627920481</v>
      </c>
    </row>
    <row r="113" spans="1:12" x14ac:dyDescent="0.2">
      <c r="A113" s="9" t="s">
        <v>116</v>
      </c>
      <c r="B113" s="16" t="s">
        <v>329</v>
      </c>
      <c r="C113" s="91">
        <f>+'PROGRAMA 01'!C113+'PROGRAMA 02 '!C114+'PROGRAMA 03 CON PROYEC.'!C114+'PROGRAMA 04'!C113</f>
        <v>4442000</v>
      </c>
      <c r="D113" s="91">
        <f>+'PROGRAMA 01'!D113+'PROGRAMA 02 '!D114+'PROGRAMA 03 CON PROYEC.'!D114+'PROGRAMA 04'!D113</f>
        <v>9780000</v>
      </c>
      <c r="E113" s="91">
        <f>+'PROGRAMA 01'!E113+'PROGRAMA 02 '!E114+'PROGRAMA 03 CON PROYEC.'!E114+'PROGRAMA 04'!E113</f>
        <v>0</v>
      </c>
      <c r="F113" s="91">
        <f>+'PROGRAMA 01'!F113+'PROGRAMA 02 '!F114+'PROGRAMA 03 CON PROYEC.'!F114+'PROGRAMA 04'!F113</f>
        <v>14222000</v>
      </c>
      <c r="G113" s="91">
        <f>+'PROGRAMA 01'!G113+'PROGRAMA 02 '!G114+'PROGRAMA 03 CON PROYEC.'!G114+'PROGRAMA 04'!G113</f>
        <v>1893928.18</v>
      </c>
      <c r="H113" s="91">
        <f>+'PROGRAMA 01'!H113+'PROGRAMA 02 '!H114+'PROGRAMA 03 CON PROYEC.'!H114+'PROGRAMA 04'!H113</f>
        <v>8733600</v>
      </c>
      <c r="I113" s="91">
        <f>+'PROGRAMA 01'!I113+'PROGRAMA 02 '!I114+'PROGRAMA 03 CON PROYEC.'!I114+'PROGRAMA 04'!I113</f>
        <v>0</v>
      </c>
      <c r="J113" s="91">
        <f>+'PROGRAMA 01'!J113+'PROGRAMA 02 '!J114+'PROGRAMA 03 CON PROYEC.'!J114+'PROGRAMA 04'!J113</f>
        <v>10627528.18</v>
      </c>
      <c r="K113" s="91">
        <f>+'PROGRAMA 01'!K113+'PROGRAMA 02 '!K114+'PROGRAMA 03 CON PROYEC.'!K114+'PROGRAMA 04'!K113</f>
        <v>3594471.8200000003</v>
      </c>
      <c r="L113" s="85">
        <f t="shared" si="28"/>
        <v>74.725975108986077</v>
      </c>
    </row>
    <row r="114" spans="1:12" hidden="1" x14ac:dyDescent="0.2">
      <c r="A114" s="9" t="s">
        <v>117</v>
      </c>
      <c r="B114" s="16" t="s">
        <v>330</v>
      </c>
      <c r="C114" s="91">
        <f>+'PROGRAMA 01'!C114+'PROGRAMA 02 '!C115+'PROGRAMA 03 CON PROYEC.'!C115+'PROGRAMA 04'!C114</f>
        <v>0</v>
      </c>
      <c r="D114" s="91">
        <f>+'PROGRAMA 01'!D114+'PROGRAMA 02 '!D115+'PROGRAMA 03 CON PROYEC.'!D115+'PROGRAMA 04'!D114</f>
        <v>0</v>
      </c>
      <c r="E114" s="91">
        <f>+'PROGRAMA 01'!E114+'PROGRAMA 02 '!E115+'PROGRAMA 03 CON PROYEC.'!E115+'PROGRAMA 04'!E114</f>
        <v>0</v>
      </c>
      <c r="F114" s="91">
        <f>+'PROGRAMA 01'!F114+'PROGRAMA 02 '!F115+'PROGRAMA 03 CON PROYEC.'!F115+'PROGRAMA 04'!F114</f>
        <v>0</v>
      </c>
      <c r="G114" s="91">
        <f>+'PROGRAMA 01'!G114+'PROGRAMA 02 '!G115+'PROGRAMA 03 CON PROYEC.'!G115+'PROGRAMA 04'!G114</f>
        <v>0</v>
      </c>
      <c r="H114" s="91">
        <f>+'PROGRAMA 01'!H114+'PROGRAMA 02 '!H115+'PROGRAMA 03 CON PROYEC.'!H115+'PROGRAMA 04'!H114</f>
        <v>0</v>
      </c>
      <c r="I114" s="91">
        <f>+'PROGRAMA 01'!I114+'PROGRAMA 02 '!I115+'PROGRAMA 03 CON PROYEC.'!I115+'PROGRAMA 04'!I114</f>
        <v>0</v>
      </c>
      <c r="J114" s="91">
        <f>+'PROGRAMA 01'!J114+'PROGRAMA 02 '!J115+'PROGRAMA 03 CON PROYEC.'!J115+'PROGRAMA 04'!J114</f>
        <v>0</v>
      </c>
      <c r="K114" s="91">
        <f>+'PROGRAMA 01'!K114+'PROGRAMA 02 '!K115+'PROGRAMA 03 CON PROYEC.'!K115+'PROGRAMA 04'!K114</f>
        <v>0</v>
      </c>
      <c r="L114" s="85" t="e">
        <f t="shared" si="28"/>
        <v>#DIV/0!</v>
      </c>
    </row>
    <row r="115" spans="1:12" outlineLevel="1" x14ac:dyDescent="0.2">
      <c r="A115" s="9"/>
      <c r="B115" s="16"/>
      <c r="C115" s="91"/>
      <c r="D115" s="91"/>
      <c r="E115" s="91"/>
      <c r="F115" s="91"/>
      <c r="G115" s="91"/>
      <c r="H115" s="91"/>
      <c r="I115" s="91"/>
      <c r="J115" s="91"/>
      <c r="K115" s="91"/>
      <c r="L115" s="85"/>
    </row>
    <row r="116" spans="1:12" outlineLevel="1" x14ac:dyDescent="0.2">
      <c r="A116" s="8" t="s">
        <v>225</v>
      </c>
      <c r="B116" s="18" t="s">
        <v>228</v>
      </c>
      <c r="C116" s="92">
        <f t="shared" ref="C116:K116" si="29">+C118</f>
        <v>3095070</v>
      </c>
      <c r="D116" s="92">
        <f t="shared" si="29"/>
        <v>0</v>
      </c>
      <c r="E116" s="92">
        <f t="shared" si="29"/>
        <v>0</v>
      </c>
      <c r="F116" s="92">
        <f t="shared" si="29"/>
        <v>3095070</v>
      </c>
      <c r="G116" s="92">
        <f t="shared" si="29"/>
        <v>3700</v>
      </c>
      <c r="H116" s="92">
        <f t="shared" si="29"/>
        <v>1453215</v>
      </c>
      <c r="I116" s="92">
        <f t="shared" si="29"/>
        <v>0</v>
      </c>
      <c r="J116" s="92">
        <f t="shared" si="29"/>
        <v>1456915</v>
      </c>
      <c r="K116" s="92">
        <f t="shared" si="29"/>
        <v>1638155</v>
      </c>
      <c r="L116" s="84">
        <f>+(J116/F116)*100</f>
        <v>47.072117916557623</v>
      </c>
    </row>
    <row r="117" spans="1:12" ht="8.25" customHeight="1" outlineLevel="1" x14ac:dyDescent="0.2">
      <c r="A117" s="9"/>
      <c r="B117" s="16"/>
      <c r="C117" s="89"/>
      <c r="D117" s="89"/>
      <c r="E117" s="89"/>
      <c r="F117" s="89"/>
      <c r="G117" s="89"/>
      <c r="H117" s="89"/>
      <c r="I117" s="89"/>
      <c r="J117" s="89"/>
      <c r="K117" s="89"/>
    </row>
    <row r="118" spans="1:12" x14ac:dyDescent="0.2">
      <c r="A118" s="9" t="s">
        <v>226</v>
      </c>
      <c r="B118" s="16" t="s">
        <v>227</v>
      </c>
      <c r="C118" s="91">
        <f>+'PROGRAMA 01'!C118+'PROGRAMA 02 '!C119+'PROGRAMA 03 CON PROYEC.'!C119+'PROGRAMA 04'!C118</f>
        <v>3095070</v>
      </c>
      <c r="D118" s="91">
        <f>+'PROGRAMA 01'!D118+'PROGRAMA 02 '!D119+'PROGRAMA 03 CON PROYEC.'!D119+'PROGRAMA 04'!D118</f>
        <v>0</v>
      </c>
      <c r="E118" s="91">
        <f>+'PROGRAMA 01'!E118+'PROGRAMA 02 '!E119+'PROGRAMA 03 CON PROYEC.'!E119+'PROGRAMA 04'!E118</f>
        <v>0</v>
      </c>
      <c r="F118" s="91">
        <f>+'PROGRAMA 01'!F118+'PROGRAMA 02 '!F119+'PROGRAMA 03 CON PROYEC.'!F119+'PROGRAMA 04'!F118</f>
        <v>3095070</v>
      </c>
      <c r="G118" s="91">
        <f>+'PROGRAMA 01'!G118+'PROGRAMA 02 '!G119+'PROGRAMA 03 CON PROYEC.'!G119+'PROGRAMA 04'!G118</f>
        <v>3700</v>
      </c>
      <c r="H118" s="91">
        <f>+'PROGRAMA 01'!H118+'PROGRAMA 02 '!H119+'PROGRAMA 03 CON PROYEC.'!H119+'PROGRAMA 04'!H118</f>
        <v>1453215</v>
      </c>
      <c r="I118" s="91">
        <f>+'PROGRAMA 01'!I118+'PROGRAMA 02 '!I119+'PROGRAMA 03 CON PROYEC.'!I119+'PROGRAMA 04'!I118</f>
        <v>0</v>
      </c>
      <c r="J118" s="91">
        <f>+'PROGRAMA 01'!J118+'PROGRAMA 02 '!J119+'PROGRAMA 03 CON PROYEC.'!J119+'PROGRAMA 04'!J118</f>
        <v>1456915</v>
      </c>
      <c r="K118" s="91">
        <f>+'PROGRAMA 01'!K118+'PROGRAMA 02 '!K119+'PROGRAMA 03 CON PROYEC.'!K119+'PROGRAMA 04'!K118</f>
        <v>1638155</v>
      </c>
      <c r="L118" s="85">
        <f>+(J118/F118)*100</f>
        <v>47.072117916557623</v>
      </c>
    </row>
    <row r="119" spans="1:12" ht="8.25" customHeight="1" outlineLevel="1" x14ac:dyDescent="0.2">
      <c r="A119" s="9"/>
      <c r="B119" s="16"/>
      <c r="C119" s="89"/>
      <c r="D119" s="89"/>
      <c r="E119" s="89"/>
      <c r="F119" s="89"/>
      <c r="G119" s="89"/>
      <c r="H119" s="89"/>
      <c r="I119" s="89"/>
      <c r="J119" s="89"/>
      <c r="K119" s="89"/>
    </row>
    <row r="120" spans="1:12" ht="10.5" customHeight="1" outlineLevel="1" x14ac:dyDescent="0.2">
      <c r="A120" s="8" t="s">
        <v>118</v>
      </c>
      <c r="B120" s="18" t="s">
        <v>119</v>
      </c>
      <c r="C120" s="92">
        <f t="shared" ref="C120:K120" si="30">+C122+C123+C124</f>
        <v>950650</v>
      </c>
      <c r="D120" s="92">
        <f t="shared" si="30"/>
        <v>0</v>
      </c>
      <c r="E120" s="92">
        <f t="shared" si="30"/>
        <v>0</v>
      </c>
      <c r="F120" s="92">
        <f t="shared" si="30"/>
        <v>950650</v>
      </c>
      <c r="G120" s="92">
        <f t="shared" si="30"/>
        <v>620000</v>
      </c>
      <c r="H120" s="92">
        <f t="shared" si="30"/>
        <v>0</v>
      </c>
      <c r="I120" s="92">
        <f t="shared" si="30"/>
        <v>0</v>
      </c>
      <c r="J120" s="92">
        <f t="shared" si="30"/>
        <v>620000</v>
      </c>
      <c r="K120" s="92">
        <f t="shared" si="30"/>
        <v>330650</v>
      </c>
      <c r="L120" s="84">
        <f>+(J120/F120)*100</f>
        <v>65.218534686793248</v>
      </c>
    </row>
    <row r="121" spans="1:12" ht="8.25" customHeight="1" outlineLevel="1" x14ac:dyDescent="0.2">
      <c r="A121" s="9"/>
      <c r="B121" s="16"/>
      <c r="C121" s="89"/>
      <c r="D121" s="89"/>
      <c r="E121" s="89"/>
      <c r="F121" s="89"/>
      <c r="G121" s="89"/>
      <c r="H121" s="89"/>
      <c r="I121" s="89"/>
      <c r="J121" s="89"/>
      <c r="K121" s="89"/>
    </row>
    <row r="122" spans="1:12" hidden="1" outlineLevel="1" x14ac:dyDescent="0.2">
      <c r="A122" s="9" t="s">
        <v>229</v>
      </c>
      <c r="B122" s="16" t="s">
        <v>230</v>
      </c>
      <c r="C122" s="91">
        <f>+'PROGRAMA 01'!C122+'PROGRAMA 02 '!C123+'PROGRAMA 03 CON PROYEC.'!C123+'PROGRAMA 04'!C122</f>
        <v>0</v>
      </c>
      <c r="D122" s="91">
        <f>+'PROGRAMA 01'!D122+'PROGRAMA 02 '!D123+'PROGRAMA 03 CON PROYEC.'!D123+'PROGRAMA 04'!D122</f>
        <v>0</v>
      </c>
      <c r="E122" s="91">
        <f>+'PROGRAMA 01'!E122+'PROGRAMA 02 '!E123+'PROGRAMA 03 CON PROYEC.'!E123+'PROGRAMA 04'!E122</f>
        <v>0</v>
      </c>
      <c r="F122" s="91">
        <f>+'PROGRAMA 01'!F122+'PROGRAMA 02 '!F123+'PROGRAMA 03 CON PROYEC.'!F123+'PROGRAMA 04'!F122</f>
        <v>0</v>
      </c>
      <c r="G122" s="91">
        <f>+'PROGRAMA 01'!G122+'PROGRAMA 02 '!G123+'PROGRAMA 03 CON PROYEC.'!G123+'PROGRAMA 04'!G122</f>
        <v>0</v>
      </c>
      <c r="H122" s="91">
        <f>+'PROGRAMA 01'!H122+'PROGRAMA 02 '!H123+'PROGRAMA 03 CON PROYEC.'!H123+'PROGRAMA 04'!H122</f>
        <v>0</v>
      </c>
      <c r="I122" s="91">
        <f>+'PROGRAMA 01'!I122+'PROGRAMA 02 '!I123+'PROGRAMA 03 CON PROYEC.'!I123+'PROGRAMA 04'!I122</f>
        <v>0</v>
      </c>
      <c r="J122" s="91">
        <f>+'PROGRAMA 01'!J122+'PROGRAMA 02 '!J123+'PROGRAMA 03 CON PROYEC.'!J123+'PROGRAMA 04'!J122</f>
        <v>0</v>
      </c>
      <c r="K122" s="91">
        <f>+'PROGRAMA 01'!K122+'PROGRAMA 02 '!K123+'PROGRAMA 03 CON PROYEC.'!K123+'PROGRAMA 04'!K122</f>
        <v>0</v>
      </c>
      <c r="L122" s="85" t="e">
        <f t="shared" ref="L122:L124" si="31">+(J122/F122)*100</f>
        <v>#DIV/0!</v>
      </c>
    </row>
    <row r="123" spans="1:12" collapsed="1" x14ac:dyDescent="0.2">
      <c r="A123" s="9" t="s">
        <v>120</v>
      </c>
      <c r="B123" s="16" t="s">
        <v>121</v>
      </c>
      <c r="C123" s="91">
        <f>+'PROGRAMA 01'!C123+'PROGRAMA 02 '!C124+'PROGRAMA 03 CON PROYEC.'!C124+'PROGRAMA 04'!C123</f>
        <v>871000</v>
      </c>
      <c r="D123" s="91">
        <f>+'PROGRAMA 01'!D123+'PROGRAMA 02 '!D124+'PROGRAMA 03 CON PROYEC.'!D124+'PROGRAMA 04'!D123</f>
        <v>0</v>
      </c>
      <c r="E123" s="91">
        <f>+'PROGRAMA 01'!E123+'PROGRAMA 02 '!E124+'PROGRAMA 03 CON PROYEC.'!E124+'PROGRAMA 04'!E123</f>
        <v>0</v>
      </c>
      <c r="F123" s="91">
        <f>+'PROGRAMA 01'!F123+'PROGRAMA 02 '!F124+'PROGRAMA 03 CON PROYEC.'!F124+'PROGRAMA 04'!F123</f>
        <v>871000</v>
      </c>
      <c r="G123" s="91">
        <f>+'PROGRAMA 01'!G123+'PROGRAMA 02 '!G124+'PROGRAMA 03 CON PROYEC.'!G124+'PROGRAMA 04'!G123</f>
        <v>600000</v>
      </c>
      <c r="H123" s="91">
        <f>+'PROGRAMA 01'!H123+'PROGRAMA 02 '!H124+'PROGRAMA 03 CON PROYEC.'!H124+'PROGRAMA 04'!H123</f>
        <v>0</v>
      </c>
      <c r="I123" s="91">
        <f>+'PROGRAMA 01'!I123+'PROGRAMA 02 '!I124+'PROGRAMA 03 CON PROYEC.'!I124+'PROGRAMA 04'!I123</f>
        <v>0</v>
      </c>
      <c r="J123" s="91">
        <f>+'PROGRAMA 01'!J123+'PROGRAMA 02 '!J124+'PROGRAMA 03 CON PROYEC.'!J124+'PROGRAMA 04'!J123</f>
        <v>600000</v>
      </c>
      <c r="K123" s="91">
        <f>+'PROGRAMA 01'!K123+'PROGRAMA 02 '!K124+'PROGRAMA 03 CON PROYEC.'!K124+'PROGRAMA 04'!K123</f>
        <v>271000</v>
      </c>
      <c r="L123" s="85">
        <f t="shared" si="31"/>
        <v>68.886337543053969</v>
      </c>
    </row>
    <row r="124" spans="1:12" x14ac:dyDescent="0.2">
      <c r="A124" s="9" t="s">
        <v>122</v>
      </c>
      <c r="B124" s="16" t="s">
        <v>123</v>
      </c>
      <c r="C124" s="91">
        <f>+'PROGRAMA 01'!C124+'PROGRAMA 02 '!C125+'PROGRAMA 03 CON PROYEC.'!C125+'PROGRAMA 04'!C124</f>
        <v>79650</v>
      </c>
      <c r="D124" s="91">
        <f>+'PROGRAMA 01'!D124+'PROGRAMA 02 '!D125+'PROGRAMA 03 CON PROYEC.'!D125+'PROGRAMA 04'!D124</f>
        <v>0</v>
      </c>
      <c r="E124" s="91">
        <f>+'PROGRAMA 01'!E124+'PROGRAMA 02 '!E125+'PROGRAMA 03 CON PROYEC.'!E125+'PROGRAMA 04'!E124</f>
        <v>0</v>
      </c>
      <c r="F124" s="91">
        <f>+'PROGRAMA 01'!F124+'PROGRAMA 02 '!F125+'PROGRAMA 03 CON PROYEC.'!F125+'PROGRAMA 04'!F124</f>
        <v>79650</v>
      </c>
      <c r="G124" s="91">
        <f>+'PROGRAMA 01'!G124+'PROGRAMA 02 '!G125+'PROGRAMA 03 CON PROYEC.'!G125+'PROGRAMA 04'!G124</f>
        <v>20000</v>
      </c>
      <c r="H124" s="91">
        <f>+'PROGRAMA 01'!H124+'PROGRAMA 02 '!H125+'PROGRAMA 03 CON PROYEC.'!H125+'PROGRAMA 04'!H124</f>
        <v>0</v>
      </c>
      <c r="I124" s="91">
        <f>+'PROGRAMA 01'!I124+'PROGRAMA 02 '!I125+'PROGRAMA 03 CON PROYEC.'!I125+'PROGRAMA 04'!I124</f>
        <v>0</v>
      </c>
      <c r="J124" s="91">
        <f>+'PROGRAMA 01'!J124+'PROGRAMA 02 '!J125+'PROGRAMA 03 CON PROYEC.'!J125+'PROGRAMA 04'!J124</f>
        <v>20000</v>
      </c>
      <c r="K124" s="91">
        <f>+'PROGRAMA 01'!K124+'PROGRAMA 02 '!K125+'PROGRAMA 03 CON PROYEC.'!K125+'PROGRAMA 04'!K124</f>
        <v>59650</v>
      </c>
      <c r="L124" s="85">
        <f t="shared" si="31"/>
        <v>25.109855618330197</v>
      </c>
    </row>
    <row r="125" spans="1:12" ht="12" thickBot="1" x14ac:dyDescent="0.25">
      <c r="A125" s="9"/>
      <c r="B125" s="16"/>
      <c r="C125" s="91"/>
      <c r="D125" s="91"/>
      <c r="E125" s="91"/>
      <c r="F125" s="91"/>
      <c r="G125" s="91"/>
      <c r="H125" s="91"/>
      <c r="I125" s="91"/>
      <c r="J125" s="91"/>
      <c r="K125" s="91"/>
      <c r="L125" s="81"/>
    </row>
    <row r="126" spans="1:12" ht="12" thickBot="1" x14ac:dyDescent="0.25">
      <c r="A126" s="25">
        <v>2</v>
      </c>
      <c r="B126" s="17" t="s">
        <v>124</v>
      </c>
      <c r="C126" s="90">
        <f t="shared" ref="C126:K126" si="32">+C128+C135+C139+C148+C153</f>
        <v>284293026</v>
      </c>
      <c r="D126" s="90">
        <f t="shared" si="32"/>
        <v>-70532953</v>
      </c>
      <c r="E126" s="90">
        <f t="shared" si="32"/>
        <v>-15922261</v>
      </c>
      <c r="F126" s="90">
        <f t="shared" si="32"/>
        <v>197837812</v>
      </c>
      <c r="G126" s="90">
        <f t="shared" si="32"/>
        <v>131350532.3</v>
      </c>
      <c r="H126" s="90">
        <f t="shared" si="32"/>
        <v>29515793.159999996</v>
      </c>
      <c r="I126" s="90">
        <f t="shared" si="32"/>
        <v>0</v>
      </c>
      <c r="J126" s="90">
        <f t="shared" si="32"/>
        <v>160866325.46000004</v>
      </c>
      <c r="K126" s="90">
        <f t="shared" si="32"/>
        <v>36971486.539999999</v>
      </c>
      <c r="L126" s="80">
        <f>+(J126/F126)*100</f>
        <v>81.312224308263197</v>
      </c>
    </row>
    <row r="127" spans="1:12" ht="8.25" customHeight="1" outlineLevel="1" x14ac:dyDescent="0.2">
      <c r="A127" s="9"/>
      <c r="B127" s="16"/>
      <c r="C127" s="89"/>
      <c r="D127" s="89"/>
      <c r="E127" s="89"/>
      <c r="F127" s="89"/>
      <c r="G127" s="89"/>
      <c r="H127" s="89"/>
      <c r="I127" s="89"/>
      <c r="J127" s="89"/>
      <c r="K127" s="89"/>
    </row>
    <row r="128" spans="1:12" outlineLevel="1" x14ac:dyDescent="0.2">
      <c r="A128" s="8" t="s">
        <v>125</v>
      </c>
      <c r="B128" s="18" t="s">
        <v>126</v>
      </c>
      <c r="C128" s="92">
        <f t="shared" ref="C128:K128" si="33">+C130+C131+C132+C133</f>
        <v>165247509</v>
      </c>
      <c r="D128" s="92">
        <f t="shared" si="33"/>
        <v>-30371192</v>
      </c>
      <c r="E128" s="92">
        <f t="shared" si="33"/>
        <v>-11094735</v>
      </c>
      <c r="F128" s="92">
        <f t="shared" si="33"/>
        <v>123781582</v>
      </c>
      <c r="G128" s="92">
        <f t="shared" si="33"/>
        <v>115398179.54000001</v>
      </c>
      <c r="H128" s="92">
        <f t="shared" si="33"/>
        <v>3707058.54</v>
      </c>
      <c r="I128" s="92">
        <f t="shared" si="33"/>
        <v>0</v>
      </c>
      <c r="J128" s="92">
        <f t="shared" si="33"/>
        <v>119105238.08000001</v>
      </c>
      <c r="K128" s="92">
        <f t="shared" si="33"/>
        <v>4676343.92</v>
      </c>
      <c r="L128" s="84">
        <f>+(J128/F128)*100</f>
        <v>96.222100376774961</v>
      </c>
    </row>
    <row r="129" spans="1:12" ht="8.25" customHeight="1" outlineLevel="1" x14ac:dyDescent="0.2">
      <c r="A129" s="9"/>
      <c r="B129" s="16"/>
      <c r="C129" s="89"/>
      <c r="D129" s="89"/>
      <c r="E129" s="89"/>
      <c r="F129" s="89"/>
      <c r="G129" s="89"/>
      <c r="H129" s="89"/>
      <c r="I129" s="89"/>
      <c r="J129" s="89"/>
      <c r="K129" s="89"/>
    </row>
    <row r="130" spans="1:12" x14ac:dyDescent="0.2">
      <c r="A130" s="9" t="s">
        <v>127</v>
      </c>
      <c r="B130" s="16" t="s">
        <v>128</v>
      </c>
      <c r="C130" s="91">
        <f>+'PROGRAMA 01'!C130+'PROGRAMA 02 '!C131+'PROGRAMA 03 CON PROYEC.'!C131+'PROGRAMA 04'!C130</f>
        <v>136209983</v>
      </c>
      <c r="D130" s="91">
        <f>+'PROGRAMA 01'!D130+'PROGRAMA 02 '!D131+'PROGRAMA 03 CON PROYEC.'!D131+'PROGRAMA 04'!D130</f>
        <v>-24000000</v>
      </c>
      <c r="E130" s="91">
        <f>+'PROGRAMA 01'!E130+'PROGRAMA 02 '!E131+'PROGRAMA 03 CON PROYEC.'!E131+'PROGRAMA 04'!E130</f>
        <v>-8800135</v>
      </c>
      <c r="F130" s="91">
        <f>+'PROGRAMA 01'!F130+'PROGRAMA 02 '!F131+'PROGRAMA 03 CON PROYEC.'!F131+'PROGRAMA 04'!F130</f>
        <v>103409848</v>
      </c>
      <c r="G130" s="91">
        <f>+'PROGRAMA 01'!G130+'PROGRAMA 02 '!G131+'PROGRAMA 03 CON PROYEC.'!G131+'PROGRAMA 04'!G130</f>
        <v>102410085.92</v>
      </c>
      <c r="H130" s="91">
        <f>+'PROGRAMA 01'!H130+'PROGRAMA 02 '!H131+'PROGRAMA 03 CON PROYEC.'!H131+'PROGRAMA 04'!H130</f>
        <v>159501</v>
      </c>
      <c r="I130" s="91">
        <f>+'PROGRAMA 01'!I130+'PROGRAMA 02 '!I131+'PROGRAMA 03 CON PROYEC.'!I131+'PROGRAMA 04'!I130</f>
        <v>0</v>
      </c>
      <c r="J130" s="91">
        <f>+'PROGRAMA 01'!J130+'PROGRAMA 02 '!J131+'PROGRAMA 03 CON PROYEC.'!J131+'PROGRAMA 04'!J130</f>
        <v>102569586.92</v>
      </c>
      <c r="K130" s="91">
        <f>+'PROGRAMA 01'!K130+'PROGRAMA 02 '!K131+'PROGRAMA 03 CON PROYEC.'!K131+'PROGRAMA 04'!K130</f>
        <v>840261.08000000007</v>
      </c>
      <c r="L130" s="85">
        <f t="shared" ref="L130:L133" si="34">+(J130/F130)*100</f>
        <v>99.187445783693633</v>
      </c>
    </row>
    <row r="131" spans="1:12" x14ac:dyDescent="0.2">
      <c r="A131" s="9" t="s">
        <v>129</v>
      </c>
      <c r="B131" s="16" t="s">
        <v>130</v>
      </c>
      <c r="C131" s="91">
        <f>+'PROGRAMA 01'!C131+'PROGRAMA 02 '!C132+'PROGRAMA 03 CON PROYEC.'!C132+'PROGRAMA 04'!C131</f>
        <v>6163926</v>
      </c>
      <c r="D131" s="91">
        <f>+'PROGRAMA 01'!D131+'PROGRAMA 02 '!D132+'PROGRAMA 03 CON PROYEC.'!D132+'PROGRAMA 04'!D131</f>
        <v>-2021912</v>
      </c>
      <c r="E131" s="91">
        <f>+'PROGRAMA 01'!E131+'PROGRAMA 02 '!E132+'PROGRAMA 03 CON PROYEC.'!E132+'PROGRAMA 04'!E131</f>
        <v>487000</v>
      </c>
      <c r="F131" s="91">
        <f>+'PROGRAMA 01'!F131+'PROGRAMA 02 '!F132+'PROGRAMA 03 CON PROYEC.'!F132+'PROGRAMA 04'!F131</f>
        <v>4629014</v>
      </c>
      <c r="G131" s="91">
        <f>+'PROGRAMA 01'!G131+'PROGRAMA 02 '!G132+'PROGRAMA 03 CON PROYEC.'!G132+'PROGRAMA 04'!G131</f>
        <v>3034044</v>
      </c>
      <c r="H131" s="91">
        <f>+'PROGRAMA 01'!H131+'PROGRAMA 02 '!H132+'PROGRAMA 03 CON PROYEC.'!H132+'PROGRAMA 04'!H131</f>
        <v>1543749.65</v>
      </c>
      <c r="I131" s="91">
        <f>+'PROGRAMA 01'!I131+'PROGRAMA 02 '!I132+'PROGRAMA 03 CON PROYEC.'!I132+'PROGRAMA 04'!I131</f>
        <v>0</v>
      </c>
      <c r="J131" s="91">
        <f>+'PROGRAMA 01'!J131+'PROGRAMA 02 '!J132+'PROGRAMA 03 CON PROYEC.'!J132+'PROGRAMA 04'!J131</f>
        <v>4577793.6500000004</v>
      </c>
      <c r="K131" s="91">
        <f>+'PROGRAMA 01'!K131+'PROGRAMA 02 '!K132+'PROGRAMA 03 CON PROYEC.'!K132+'PROGRAMA 04'!K131</f>
        <v>51220.349999999977</v>
      </c>
      <c r="L131" s="85">
        <f t="shared" si="34"/>
        <v>98.893493301165222</v>
      </c>
    </row>
    <row r="132" spans="1:12" x14ac:dyDescent="0.2">
      <c r="A132" s="9" t="s">
        <v>131</v>
      </c>
      <c r="B132" s="16" t="s">
        <v>132</v>
      </c>
      <c r="C132" s="91">
        <f>+'PROGRAMA 01'!C132+'PROGRAMA 02 '!C133+'PROGRAMA 03 CON PROYEC.'!C133+'PROGRAMA 04'!C132</f>
        <v>22871200</v>
      </c>
      <c r="D132" s="91">
        <f>+'PROGRAMA 01'!D132+'PROGRAMA 02 '!D133+'PROGRAMA 03 CON PROYEC.'!D133+'PROGRAMA 04'!D132</f>
        <v>-4349280</v>
      </c>
      <c r="E132" s="91">
        <f>+'PROGRAMA 01'!E132+'PROGRAMA 02 '!E133+'PROGRAMA 03 CON PROYEC.'!E133+'PROGRAMA 04'!E132</f>
        <v>-2781600</v>
      </c>
      <c r="F132" s="91">
        <f>+'PROGRAMA 01'!F132+'PROGRAMA 02 '!F133+'PROGRAMA 03 CON PROYEC.'!F133+'PROGRAMA 04'!F132</f>
        <v>15740320</v>
      </c>
      <c r="G132" s="91">
        <f>+'PROGRAMA 01'!G132+'PROGRAMA 02 '!G133+'PROGRAMA 03 CON PROYEC.'!G133+'PROGRAMA 04'!G132</f>
        <v>9954049.6199999992</v>
      </c>
      <c r="H132" s="91">
        <f>+'PROGRAMA 01'!H132+'PROGRAMA 02 '!H133+'PROGRAMA 03 CON PROYEC.'!H133+'PROGRAMA 04'!H132</f>
        <v>2003807.89</v>
      </c>
      <c r="I132" s="91">
        <f>+'PROGRAMA 01'!I132+'PROGRAMA 02 '!I133+'PROGRAMA 03 CON PROYEC.'!I133+'PROGRAMA 04'!I132</f>
        <v>0</v>
      </c>
      <c r="J132" s="91">
        <f>+'PROGRAMA 01'!J132+'PROGRAMA 02 '!J133+'PROGRAMA 03 CON PROYEC.'!J133+'PROGRAMA 04'!J132</f>
        <v>11957857.51</v>
      </c>
      <c r="K132" s="91">
        <f>+'PROGRAMA 01'!K132+'PROGRAMA 02 '!K133+'PROGRAMA 03 CON PROYEC.'!K133+'PROGRAMA 04'!K132</f>
        <v>3782462.4899999998</v>
      </c>
      <c r="L132" s="85">
        <f t="shared" si="34"/>
        <v>75.969595980259612</v>
      </c>
    </row>
    <row r="133" spans="1:12" x14ac:dyDescent="0.2">
      <c r="A133" s="9" t="s">
        <v>133</v>
      </c>
      <c r="B133" s="16" t="s">
        <v>134</v>
      </c>
      <c r="C133" s="91">
        <f>+'PROGRAMA 01'!C133+'PROGRAMA 02 '!C134+'PROGRAMA 03 CON PROYEC.'!C134+'PROGRAMA 04'!C133</f>
        <v>2400</v>
      </c>
      <c r="D133" s="91">
        <f>+'PROGRAMA 01'!D133+'PROGRAMA 02 '!D134+'PROGRAMA 03 CON PROYEC.'!D134+'PROGRAMA 04'!D133</f>
        <v>0</v>
      </c>
      <c r="E133" s="91">
        <f>+'PROGRAMA 01'!E133+'PROGRAMA 02 '!E134+'PROGRAMA 03 CON PROYEC.'!E134+'PROGRAMA 04'!E133</f>
        <v>0</v>
      </c>
      <c r="F133" s="91">
        <f>+'PROGRAMA 01'!F133+'PROGRAMA 02 '!F134+'PROGRAMA 03 CON PROYEC.'!F134+'PROGRAMA 04'!F133</f>
        <v>2400</v>
      </c>
      <c r="G133" s="91">
        <f>+'PROGRAMA 01'!G133+'PROGRAMA 02 '!G134+'PROGRAMA 03 CON PROYEC.'!G134+'PROGRAMA 04'!G133</f>
        <v>0</v>
      </c>
      <c r="H133" s="91">
        <f>+'PROGRAMA 01'!H133+'PROGRAMA 02 '!H134+'PROGRAMA 03 CON PROYEC.'!H134+'PROGRAMA 04'!H133</f>
        <v>0</v>
      </c>
      <c r="I133" s="91">
        <f>+'PROGRAMA 01'!I133+'PROGRAMA 02 '!I134+'PROGRAMA 03 CON PROYEC.'!I134+'PROGRAMA 04'!I133</f>
        <v>0</v>
      </c>
      <c r="J133" s="91">
        <f>+'PROGRAMA 01'!J133+'PROGRAMA 02 '!J134+'PROGRAMA 03 CON PROYEC.'!J134+'PROGRAMA 04'!J133</f>
        <v>0</v>
      </c>
      <c r="K133" s="91">
        <f>+'PROGRAMA 01'!K133+'PROGRAMA 02 '!K134+'PROGRAMA 03 CON PROYEC.'!K134+'PROGRAMA 04'!K133</f>
        <v>2400</v>
      </c>
      <c r="L133" s="85">
        <f t="shared" si="34"/>
        <v>0</v>
      </c>
    </row>
    <row r="134" spans="1:12" ht="8.25" customHeight="1" outlineLevel="1" x14ac:dyDescent="0.2">
      <c r="A134" s="9"/>
      <c r="B134" s="16"/>
      <c r="C134" s="89"/>
      <c r="D134" s="89"/>
      <c r="E134" s="89"/>
      <c r="F134" s="89"/>
      <c r="G134" s="89"/>
      <c r="H134" s="89"/>
      <c r="I134" s="89"/>
      <c r="J134" s="89"/>
      <c r="K134" s="89"/>
    </row>
    <row r="135" spans="1:12" outlineLevel="1" x14ac:dyDescent="0.2">
      <c r="A135" s="8" t="s">
        <v>135</v>
      </c>
      <c r="B135" s="18" t="s">
        <v>136</v>
      </c>
      <c r="C135" s="92">
        <f t="shared" ref="C135:K135" si="35">+C137</f>
        <v>2967710</v>
      </c>
      <c r="D135" s="92">
        <f t="shared" si="35"/>
        <v>0</v>
      </c>
      <c r="E135" s="92">
        <f t="shared" si="35"/>
        <v>-137540</v>
      </c>
      <c r="F135" s="92">
        <f t="shared" si="35"/>
        <v>2830170</v>
      </c>
      <c r="G135" s="92">
        <f t="shared" si="35"/>
        <v>1471515</v>
      </c>
      <c r="H135" s="92">
        <f t="shared" si="35"/>
        <v>1082259</v>
      </c>
      <c r="I135" s="92">
        <f t="shared" si="35"/>
        <v>0</v>
      </c>
      <c r="J135" s="92">
        <f t="shared" si="35"/>
        <v>2553774</v>
      </c>
      <c r="K135" s="92">
        <f t="shared" si="35"/>
        <v>276396</v>
      </c>
      <c r="L135" s="84">
        <f>+(J135/F135)*100</f>
        <v>90.233943544027397</v>
      </c>
    </row>
    <row r="136" spans="1:12" ht="8.25" customHeight="1" outlineLevel="1" x14ac:dyDescent="0.2">
      <c r="A136" s="9"/>
      <c r="B136" s="16"/>
      <c r="C136" s="89"/>
      <c r="D136" s="89"/>
      <c r="E136" s="89"/>
      <c r="F136" s="89"/>
      <c r="G136" s="89"/>
      <c r="H136" s="89"/>
      <c r="I136" s="89"/>
      <c r="J136" s="89"/>
      <c r="K136" s="89"/>
    </row>
    <row r="137" spans="1:12" x14ac:dyDescent="0.2">
      <c r="A137" s="9" t="s">
        <v>137</v>
      </c>
      <c r="B137" s="16" t="s">
        <v>138</v>
      </c>
      <c r="C137" s="91">
        <f>+'PROGRAMA 01'!C137+'PROGRAMA 02 '!C138+'PROGRAMA 03 CON PROYEC.'!C138+'PROGRAMA 04'!C137</f>
        <v>2967710</v>
      </c>
      <c r="D137" s="91">
        <f>+'PROGRAMA 01'!D137+'PROGRAMA 02 '!D138+'PROGRAMA 03 CON PROYEC.'!D138+'PROGRAMA 04'!D137</f>
        <v>0</v>
      </c>
      <c r="E137" s="91">
        <f>+'PROGRAMA 01'!E137+'PROGRAMA 02 '!E138+'PROGRAMA 03 CON PROYEC.'!E138+'PROGRAMA 04'!E137</f>
        <v>-137540</v>
      </c>
      <c r="F137" s="91">
        <f>+'PROGRAMA 01'!F137+'PROGRAMA 02 '!F138+'PROGRAMA 03 CON PROYEC.'!F138+'PROGRAMA 04'!F137</f>
        <v>2830170</v>
      </c>
      <c r="G137" s="91">
        <f>+'PROGRAMA 01'!G137+'PROGRAMA 02 '!G138+'PROGRAMA 03 CON PROYEC.'!G138+'PROGRAMA 04'!G137</f>
        <v>1471515</v>
      </c>
      <c r="H137" s="91">
        <f>+'PROGRAMA 01'!H137+'PROGRAMA 02 '!H138+'PROGRAMA 03 CON PROYEC.'!H138+'PROGRAMA 04'!H137</f>
        <v>1082259</v>
      </c>
      <c r="I137" s="91">
        <f>+'PROGRAMA 01'!I137+'PROGRAMA 02 '!I138+'PROGRAMA 03 CON PROYEC.'!I138+'PROGRAMA 04'!I137</f>
        <v>0</v>
      </c>
      <c r="J137" s="91">
        <f>+'PROGRAMA 01'!J137+'PROGRAMA 02 '!J138+'PROGRAMA 03 CON PROYEC.'!J138+'PROGRAMA 04'!J137</f>
        <v>2553774</v>
      </c>
      <c r="K137" s="91">
        <f>+'PROGRAMA 01'!K137+'PROGRAMA 02 '!K138+'PROGRAMA 03 CON PROYEC.'!K138+'PROGRAMA 04'!K137</f>
        <v>276396</v>
      </c>
      <c r="L137" s="85">
        <f>+(J137/F137)*100</f>
        <v>90.233943544027397</v>
      </c>
    </row>
    <row r="138" spans="1:12" ht="8.25" customHeight="1" outlineLevel="1" x14ac:dyDescent="0.2">
      <c r="A138" s="9"/>
      <c r="B138" s="16"/>
      <c r="C138" s="94"/>
      <c r="D138" s="94"/>
      <c r="E138" s="94"/>
      <c r="F138" s="94"/>
      <c r="G138" s="94"/>
      <c r="H138" s="94"/>
      <c r="I138" s="94"/>
      <c r="J138" s="94"/>
      <c r="K138" s="94"/>
      <c r="L138" s="87"/>
    </row>
    <row r="139" spans="1:12" outlineLevel="1" x14ac:dyDescent="0.2">
      <c r="A139" s="8" t="s">
        <v>139</v>
      </c>
      <c r="B139" s="18" t="s">
        <v>140</v>
      </c>
      <c r="C139" s="92">
        <f t="shared" ref="C139:K139" si="36">+C141+C142+C143+C144+C145+C146</f>
        <v>9321360</v>
      </c>
      <c r="D139" s="92">
        <f t="shared" si="36"/>
        <v>-62824</v>
      </c>
      <c r="E139" s="92">
        <f t="shared" si="36"/>
        <v>-401613</v>
      </c>
      <c r="F139" s="92">
        <f t="shared" si="36"/>
        <v>8856923</v>
      </c>
      <c r="G139" s="92">
        <f t="shared" si="36"/>
        <v>762364.38</v>
      </c>
      <c r="H139" s="92">
        <f t="shared" si="36"/>
        <v>1506326.41</v>
      </c>
      <c r="I139" s="92">
        <f t="shared" si="36"/>
        <v>0</v>
      </c>
      <c r="J139" s="92">
        <f t="shared" si="36"/>
        <v>2268690.79</v>
      </c>
      <c r="K139" s="92">
        <f t="shared" si="36"/>
        <v>6588232.21</v>
      </c>
      <c r="L139" s="84">
        <f>+(J139/F139)*100</f>
        <v>25.614886682429098</v>
      </c>
    </row>
    <row r="140" spans="1:12" ht="8.25" customHeight="1" outlineLevel="1" x14ac:dyDescent="0.2">
      <c r="A140" s="9"/>
      <c r="B140" s="16"/>
      <c r="C140" s="94"/>
      <c r="D140" s="94"/>
      <c r="E140" s="94"/>
      <c r="F140" s="94"/>
      <c r="G140" s="94"/>
      <c r="H140" s="94"/>
      <c r="I140" s="94"/>
      <c r="J140" s="94"/>
      <c r="K140" s="94"/>
      <c r="L140" s="87"/>
    </row>
    <row r="141" spans="1:12" s="96" customFormat="1" x14ac:dyDescent="0.2">
      <c r="A141" s="9" t="s">
        <v>141</v>
      </c>
      <c r="B141" s="16" t="s">
        <v>142</v>
      </c>
      <c r="C141" s="91">
        <f>+'PROGRAMA 01'!C141+'PROGRAMA 02 '!C142+'PROGRAMA 03 CON PROYEC.'!C142+'PROGRAMA 04'!C141</f>
        <v>236700</v>
      </c>
      <c r="D141" s="91">
        <f>+'PROGRAMA 01'!D141+'PROGRAMA 02 '!D142+'PROGRAMA 03 CON PROYEC.'!D142+'PROGRAMA 04'!D141</f>
        <v>-13684</v>
      </c>
      <c r="E141" s="91">
        <f>+'PROGRAMA 01'!E141+'PROGRAMA 02 '!E142+'PROGRAMA 03 CON PROYEC.'!E142+'PROGRAMA 04'!E141</f>
        <v>0</v>
      </c>
      <c r="F141" s="91">
        <f>+'PROGRAMA 01'!F141+'PROGRAMA 02 '!F142+'PROGRAMA 03 CON PROYEC.'!F142+'PROGRAMA 04'!F141</f>
        <v>223016</v>
      </c>
      <c r="G141" s="91">
        <f>+'PROGRAMA 01'!G141+'PROGRAMA 02 '!G142+'PROGRAMA 03 CON PROYEC.'!G142+'PROGRAMA 04'!G141</f>
        <v>104502.01</v>
      </c>
      <c r="H141" s="91">
        <f>+'PROGRAMA 01'!H141+'PROGRAMA 02 '!H142+'PROGRAMA 03 CON PROYEC.'!H142+'PROGRAMA 04'!H141</f>
        <v>56609.78</v>
      </c>
      <c r="I141" s="91">
        <f>+'PROGRAMA 01'!I141+'PROGRAMA 02 '!I142+'PROGRAMA 03 CON PROYEC.'!I142+'PROGRAMA 04'!I141</f>
        <v>0</v>
      </c>
      <c r="J141" s="91">
        <f>+'PROGRAMA 01'!J141+'PROGRAMA 02 '!J142+'PROGRAMA 03 CON PROYEC.'!J142+'PROGRAMA 04'!J141</f>
        <v>161111.79</v>
      </c>
      <c r="K141" s="91">
        <f>+'PROGRAMA 01'!K141+'PROGRAMA 02 '!K142+'PROGRAMA 03 CON PROYEC.'!K142+'PROGRAMA 04'!K141</f>
        <v>61904.210000000006</v>
      </c>
      <c r="L141" s="85">
        <f>+(J141/F141)*100</f>
        <v>72.242256160992937</v>
      </c>
    </row>
    <row r="142" spans="1:12" hidden="1" x14ac:dyDescent="0.2">
      <c r="A142" s="9" t="s">
        <v>143</v>
      </c>
      <c r="B142" s="16" t="s">
        <v>331</v>
      </c>
      <c r="C142" s="91">
        <f>+'PROGRAMA 01'!C142+'PROGRAMA 02 '!C143+'PROGRAMA 03 CON PROYEC.'!C143+'PROGRAMA 04'!C142</f>
        <v>0</v>
      </c>
      <c r="D142" s="91">
        <f>+'PROGRAMA 01'!D142+'PROGRAMA 02 '!D143+'PROGRAMA 03 CON PROYEC.'!D143+'PROGRAMA 04'!D142</f>
        <v>0</v>
      </c>
      <c r="E142" s="91">
        <f>+'PROGRAMA 01'!E142+'PROGRAMA 02 '!E143+'PROGRAMA 03 CON PROYEC.'!E143+'PROGRAMA 04'!E142</f>
        <v>0</v>
      </c>
      <c r="F142" s="91">
        <f>+'PROGRAMA 01'!F142+'PROGRAMA 02 '!F143+'PROGRAMA 03 CON PROYEC.'!F143+'PROGRAMA 04'!F142</f>
        <v>0</v>
      </c>
      <c r="G142" s="91">
        <f>+'PROGRAMA 01'!G142+'PROGRAMA 02 '!G143+'PROGRAMA 03 CON PROYEC.'!G143+'PROGRAMA 04'!G142</f>
        <v>0</v>
      </c>
      <c r="H142" s="91">
        <f>+'PROGRAMA 01'!H142+'PROGRAMA 02 '!H143+'PROGRAMA 03 CON PROYEC.'!H143+'PROGRAMA 04'!H142</f>
        <v>0</v>
      </c>
      <c r="I142" s="91">
        <f>+'PROGRAMA 01'!I142+'PROGRAMA 02 '!I143+'PROGRAMA 03 CON PROYEC.'!I143+'PROGRAMA 04'!I142</f>
        <v>0</v>
      </c>
      <c r="J142" s="91">
        <f>+'PROGRAMA 01'!J142+'PROGRAMA 02 '!J143+'PROGRAMA 03 CON PROYEC.'!J143+'PROGRAMA 04'!J142</f>
        <v>0</v>
      </c>
      <c r="K142" s="91">
        <f>+'PROGRAMA 01'!K142+'PROGRAMA 02 '!K143+'PROGRAMA 03 CON PROYEC.'!K143+'PROGRAMA 04'!K142</f>
        <v>0</v>
      </c>
      <c r="L142" s="85" t="e">
        <f t="shared" ref="L142:L146" si="37">+(J142/F142)*100</f>
        <v>#DIV/0!</v>
      </c>
    </row>
    <row r="143" spans="1:12" x14ac:dyDescent="0.2">
      <c r="A143" s="9" t="s">
        <v>144</v>
      </c>
      <c r="B143" s="16" t="s">
        <v>145</v>
      </c>
      <c r="C143" s="91">
        <f>+'PROGRAMA 01'!C143+'PROGRAMA 02 '!C144+'PROGRAMA 03 CON PROYEC.'!C144+'PROGRAMA 04'!C143</f>
        <v>8773980</v>
      </c>
      <c r="D143" s="91">
        <f>+'PROGRAMA 01'!D143+'PROGRAMA 02 '!D144+'PROGRAMA 03 CON PROYEC.'!D144+'PROGRAMA 04'!D143</f>
        <v>0</v>
      </c>
      <c r="E143" s="91">
        <f>+'PROGRAMA 01'!E143+'PROGRAMA 02 '!E144+'PROGRAMA 03 CON PROYEC.'!E144+'PROGRAMA 04'!E143</f>
        <v>-359763</v>
      </c>
      <c r="F143" s="91">
        <f>+'PROGRAMA 01'!F143+'PROGRAMA 02 '!F144+'PROGRAMA 03 CON PROYEC.'!F144+'PROGRAMA 04'!F143</f>
        <v>8414217</v>
      </c>
      <c r="G143" s="91">
        <f>+'PROGRAMA 01'!G143+'PROGRAMA 02 '!G144+'PROGRAMA 03 CON PROYEC.'!G144+'PROGRAMA 04'!G143</f>
        <v>589949.63</v>
      </c>
      <c r="H143" s="91">
        <f>+'PROGRAMA 01'!H143+'PROGRAMA 02 '!H144+'PROGRAMA 03 CON PROYEC.'!H144+'PROGRAMA 04'!H143</f>
        <v>1438781.38</v>
      </c>
      <c r="I143" s="91">
        <f>+'PROGRAMA 01'!I143+'PROGRAMA 02 '!I144+'PROGRAMA 03 CON PROYEC.'!I144+'PROGRAMA 04'!I143</f>
        <v>0</v>
      </c>
      <c r="J143" s="91">
        <f>+'PROGRAMA 01'!J143+'PROGRAMA 02 '!J144+'PROGRAMA 03 CON PROYEC.'!J144+'PROGRAMA 04'!J143</f>
        <v>2028731.01</v>
      </c>
      <c r="K143" s="91">
        <f>+'PROGRAMA 01'!K143+'PROGRAMA 02 '!K144+'PROGRAMA 03 CON PROYEC.'!K144+'PROGRAMA 04'!K143</f>
        <v>6385485.9900000002</v>
      </c>
      <c r="L143" s="85">
        <f t="shared" si="37"/>
        <v>24.1107521947675</v>
      </c>
    </row>
    <row r="144" spans="1:12" hidden="1" x14ac:dyDescent="0.2">
      <c r="A144" s="9" t="s">
        <v>146</v>
      </c>
      <c r="B144" s="16" t="s">
        <v>147</v>
      </c>
      <c r="C144" s="91">
        <f>+'PROGRAMA 01'!C144+'PROGRAMA 02 '!C145+'PROGRAMA 03 CON PROYEC.'!C145+'PROGRAMA 04'!C144</f>
        <v>0</v>
      </c>
      <c r="D144" s="91">
        <f>+'PROGRAMA 01'!D144+'PROGRAMA 02 '!D145+'PROGRAMA 03 CON PROYEC.'!D145+'PROGRAMA 04'!D144</f>
        <v>0</v>
      </c>
      <c r="E144" s="91">
        <f>+'PROGRAMA 01'!E144+'PROGRAMA 02 '!E145+'PROGRAMA 03 CON PROYEC.'!E145+'PROGRAMA 04'!E144</f>
        <v>0</v>
      </c>
      <c r="F144" s="91">
        <f>+'PROGRAMA 01'!F144+'PROGRAMA 02 '!F145+'PROGRAMA 03 CON PROYEC.'!F145+'PROGRAMA 04'!F144</f>
        <v>0</v>
      </c>
      <c r="G144" s="91">
        <f>+'PROGRAMA 01'!G144+'PROGRAMA 02 '!G145+'PROGRAMA 03 CON PROYEC.'!G145+'PROGRAMA 04'!G144</f>
        <v>0</v>
      </c>
      <c r="H144" s="91">
        <f>+'PROGRAMA 01'!H144+'PROGRAMA 02 '!H145+'PROGRAMA 03 CON PROYEC.'!H145+'PROGRAMA 04'!H144</f>
        <v>0</v>
      </c>
      <c r="I144" s="91">
        <f>+'PROGRAMA 01'!I144+'PROGRAMA 02 '!I145+'PROGRAMA 03 CON PROYEC.'!I145+'PROGRAMA 04'!I144</f>
        <v>0</v>
      </c>
      <c r="J144" s="91">
        <f>+'PROGRAMA 01'!J144+'PROGRAMA 02 '!J145+'PROGRAMA 03 CON PROYEC.'!J145+'PROGRAMA 04'!J144</f>
        <v>0</v>
      </c>
      <c r="K144" s="91">
        <f>+'PROGRAMA 01'!K144+'PROGRAMA 02 '!K145+'PROGRAMA 03 CON PROYEC.'!K145+'PROGRAMA 04'!K144</f>
        <v>0</v>
      </c>
      <c r="L144" s="85" t="e">
        <f t="shared" si="37"/>
        <v>#DIV/0!</v>
      </c>
    </row>
    <row r="145" spans="1:12" x14ac:dyDescent="0.2">
      <c r="A145" s="9" t="s">
        <v>148</v>
      </c>
      <c r="B145" s="16" t="s">
        <v>149</v>
      </c>
      <c r="C145" s="91">
        <f>+'PROGRAMA 01'!C145+'PROGRAMA 02 '!C146+'PROGRAMA 03 CON PROYEC.'!C146+'PROGRAMA 04'!C145</f>
        <v>180000</v>
      </c>
      <c r="D145" s="91">
        <f>+'PROGRAMA 01'!D145+'PROGRAMA 02 '!D146+'PROGRAMA 03 CON PROYEC.'!D146+'PROGRAMA 04'!D145</f>
        <v>-49140</v>
      </c>
      <c r="E145" s="91">
        <f>+'PROGRAMA 01'!E145+'PROGRAMA 02 '!E146+'PROGRAMA 03 CON PROYEC.'!E146+'PROGRAMA 04'!E145</f>
        <v>-41850</v>
      </c>
      <c r="F145" s="91">
        <f>+'PROGRAMA 01'!F145+'PROGRAMA 02 '!F146+'PROGRAMA 03 CON PROYEC.'!F146+'PROGRAMA 04'!F145</f>
        <v>89010</v>
      </c>
      <c r="G145" s="91">
        <f>+'PROGRAMA 01'!G145+'PROGRAMA 02 '!G146+'PROGRAMA 03 CON PROYEC.'!G146+'PROGRAMA 04'!G145</f>
        <v>56332.740000000005</v>
      </c>
      <c r="H145" s="91">
        <f>+'PROGRAMA 01'!H145+'PROGRAMA 02 '!H146+'PROGRAMA 03 CON PROYEC.'!H146+'PROGRAMA 04'!H145</f>
        <v>10935.25</v>
      </c>
      <c r="I145" s="91">
        <f>+'PROGRAMA 01'!I145+'PROGRAMA 02 '!I146+'PROGRAMA 03 CON PROYEC.'!I146+'PROGRAMA 04'!I145</f>
        <v>0</v>
      </c>
      <c r="J145" s="91">
        <f>+'PROGRAMA 01'!J145+'PROGRAMA 02 '!J146+'PROGRAMA 03 CON PROYEC.'!J146+'PROGRAMA 04'!J145</f>
        <v>67267.990000000005</v>
      </c>
      <c r="K145" s="91">
        <f>+'PROGRAMA 01'!K145+'PROGRAMA 02 '!K146+'PROGRAMA 03 CON PROYEC.'!K146+'PROGRAMA 04'!K145</f>
        <v>21742.01</v>
      </c>
      <c r="L145" s="85">
        <f t="shared" si="37"/>
        <v>75.573519829232666</v>
      </c>
    </row>
    <row r="146" spans="1:12" x14ac:dyDescent="0.2">
      <c r="A146" s="9" t="s">
        <v>150</v>
      </c>
      <c r="B146" s="70" t="s">
        <v>332</v>
      </c>
      <c r="C146" s="91">
        <f>+'PROGRAMA 01'!C146+'PROGRAMA 02 '!C147+'PROGRAMA 03 CON PROYEC.'!C147+'PROGRAMA 04'!C146</f>
        <v>130680</v>
      </c>
      <c r="D146" s="91">
        <f>+'PROGRAMA 01'!D146+'PROGRAMA 02 '!D147+'PROGRAMA 03 CON PROYEC.'!D147+'PROGRAMA 04'!D146</f>
        <v>0</v>
      </c>
      <c r="E146" s="91">
        <f>+'PROGRAMA 01'!E146+'PROGRAMA 02 '!E147+'PROGRAMA 03 CON PROYEC.'!E147+'PROGRAMA 04'!E146</f>
        <v>0</v>
      </c>
      <c r="F146" s="91">
        <f>+'PROGRAMA 01'!F146+'PROGRAMA 02 '!F147+'PROGRAMA 03 CON PROYEC.'!F147+'PROGRAMA 04'!F146</f>
        <v>130680</v>
      </c>
      <c r="G146" s="91">
        <f>+'PROGRAMA 01'!G146+'PROGRAMA 02 '!G147+'PROGRAMA 03 CON PROYEC.'!G147+'PROGRAMA 04'!G146</f>
        <v>11580</v>
      </c>
      <c r="H146" s="91">
        <f>+'PROGRAMA 01'!H146+'PROGRAMA 02 '!H147+'PROGRAMA 03 CON PROYEC.'!H147+'PROGRAMA 04'!H146</f>
        <v>0</v>
      </c>
      <c r="I146" s="91">
        <f>+'PROGRAMA 01'!I146+'PROGRAMA 02 '!I147+'PROGRAMA 03 CON PROYEC.'!I147+'PROGRAMA 04'!I146</f>
        <v>0</v>
      </c>
      <c r="J146" s="91">
        <f>+'PROGRAMA 01'!J146+'PROGRAMA 02 '!J147+'PROGRAMA 03 CON PROYEC.'!J147+'PROGRAMA 04'!J146</f>
        <v>11580</v>
      </c>
      <c r="K146" s="91">
        <f>+'PROGRAMA 01'!K146+'PROGRAMA 02 '!K147+'PROGRAMA 03 CON PROYEC.'!K147+'PROGRAMA 04'!K146</f>
        <v>119100</v>
      </c>
      <c r="L146" s="85">
        <f t="shared" si="37"/>
        <v>8.8613406795224972</v>
      </c>
    </row>
    <row r="147" spans="1:12" ht="8.25" customHeight="1" outlineLevel="1" x14ac:dyDescent="0.2">
      <c r="A147" s="9"/>
      <c r="B147" s="16"/>
      <c r="C147" s="89"/>
      <c r="D147" s="89"/>
      <c r="E147" s="89"/>
      <c r="F147" s="89"/>
      <c r="G147" s="89"/>
      <c r="H147" s="89"/>
      <c r="I147" s="89"/>
      <c r="J147" s="89"/>
      <c r="K147" s="89"/>
    </row>
    <row r="148" spans="1:12" outlineLevel="1" x14ac:dyDescent="0.2">
      <c r="A148" s="8" t="s">
        <v>151</v>
      </c>
      <c r="B148" s="18" t="s">
        <v>152</v>
      </c>
      <c r="C148" s="92">
        <f t="shared" ref="C148:K148" si="38">+C150+C151</f>
        <v>47555799</v>
      </c>
      <c r="D148" s="92">
        <f t="shared" si="38"/>
        <v>-10235000</v>
      </c>
      <c r="E148" s="92">
        <f t="shared" si="38"/>
        <v>-232650</v>
      </c>
      <c r="F148" s="92">
        <f t="shared" si="38"/>
        <v>37088149</v>
      </c>
      <c r="G148" s="92">
        <f t="shared" si="38"/>
        <v>6028879.4100000001</v>
      </c>
      <c r="H148" s="92">
        <f t="shared" si="38"/>
        <v>12790432.129999999</v>
      </c>
      <c r="I148" s="92">
        <f t="shared" si="38"/>
        <v>0</v>
      </c>
      <c r="J148" s="92">
        <f t="shared" si="38"/>
        <v>18819311.539999999</v>
      </c>
      <c r="K148" s="92">
        <f t="shared" si="38"/>
        <v>18268837.460000001</v>
      </c>
      <c r="L148" s="84">
        <f>+(J148/F148)*100</f>
        <v>50.742115871029313</v>
      </c>
    </row>
    <row r="149" spans="1:12" ht="8.25" customHeight="1" outlineLevel="1" x14ac:dyDescent="0.2">
      <c r="A149" s="9"/>
      <c r="B149" s="16"/>
      <c r="C149" s="89"/>
      <c r="D149" s="89"/>
      <c r="E149" s="89"/>
      <c r="F149" s="89"/>
      <c r="G149" s="89"/>
      <c r="H149" s="89"/>
      <c r="I149" s="89"/>
      <c r="J149" s="89"/>
      <c r="K149" s="89"/>
    </row>
    <row r="150" spans="1:12" x14ac:dyDescent="0.2">
      <c r="A150" s="9" t="s">
        <v>153</v>
      </c>
      <c r="B150" s="16" t="s">
        <v>154</v>
      </c>
      <c r="C150" s="91">
        <f>+'PROGRAMA 01'!C150+'PROGRAMA 02 '!C151+'PROGRAMA 03 CON PROYEC.'!C151+'PROGRAMA 04'!C150</f>
        <v>36700</v>
      </c>
      <c r="D150" s="91">
        <f>+'PROGRAMA 01'!D150+'PROGRAMA 02 '!D151+'PROGRAMA 03 CON PROYEC.'!D151+'PROGRAMA 04'!D150</f>
        <v>265000</v>
      </c>
      <c r="E150" s="91">
        <f>+'PROGRAMA 01'!E150+'PROGRAMA 02 '!E151+'PROGRAMA 03 CON PROYEC.'!E151+'PROGRAMA 04'!E150</f>
        <v>0</v>
      </c>
      <c r="F150" s="91">
        <f>+'PROGRAMA 01'!F150+'PROGRAMA 02 '!F151+'PROGRAMA 03 CON PROYEC.'!F151+'PROGRAMA 04'!F150</f>
        <v>301700</v>
      </c>
      <c r="G150" s="91">
        <f>+'PROGRAMA 01'!G150+'PROGRAMA 02 '!G151+'PROGRAMA 03 CON PROYEC.'!G151+'PROGRAMA 04'!G150</f>
        <v>27864</v>
      </c>
      <c r="H150" s="91">
        <f>+'PROGRAMA 01'!H150+'PROGRAMA 02 '!H151+'PROGRAMA 03 CON PROYEC.'!H151+'PROGRAMA 04'!H150</f>
        <v>2316</v>
      </c>
      <c r="I150" s="91">
        <f>+'PROGRAMA 01'!I150+'PROGRAMA 02 '!I151+'PROGRAMA 03 CON PROYEC.'!I151+'PROGRAMA 04'!I150</f>
        <v>0</v>
      </c>
      <c r="J150" s="91">
        <f>+'PROGRAMA 01'!J150+'PROGRAMA 02 '!J151+'PROGRAMA 03 CON PROYEC.'!J151+'PROGRAMA 04'!J150</f>
        <v>30180</v>
      </c>
      <c r="K150" s="91">
        <f>+'PROGRAMA 01'!K150+'PROGRAMA 02 '!K151+'PROGRAMA 03 CON PROYEC.'!K151+'PROGRAMA 04'!K150</f>
        <v>271520</v>
      </c>
      <c r="L150" s="85">
        <f t="shared" ref="L150:L151" si="39">+(J150/F150)*100</f>
        <v>10.003314550878356</v>
      </c>
    </row>
    <row r="151" spans="1:12" x14ac:dyDescent="0.2">
      <c r="A151" s="9" t="s">
        <v>155</v>
      </c>
      <c r="B151" s="16" t="s">
        <v>156</v>
      </c>
      <c r="C151" s="91">
        <f>+'PROGRAMA 01'!C151+'PROGRAMA 02 '!C152+'PROGRAMA 03 CON PROYEC.'!C152+'PROGRAMA 04'!C151</f>
        <v>47519099</v>
      </c>
      <c r="D151" s="91">
        <f>+'PROGRAMA 01'!D151+'PROGRAMA 02 '!D152+'PROGRAMA 03 CON PROYEC.'!D152+'PROGRAMA 04'!D151</f>
        <v>-10500000</v>
      </c>
      <c r="E151" s="91">
        <f>+'PROGRAMA 01'!E151+'PROGRAMA 02 '!E152+'PROGRAMA 03 CON PROYEC.'!E152+'PROGRAMA 04'!E151</f>
        <v>-232650</v>
      </c>
      <c r="F151" s="91">
        <f>+'PROGRAMA 01'!F151+'PROGRAMA 02 '!F152+'PROGRAMA 03 CON PROYEC.'!F152+'PROGRAMA 04'!F151</f>
        <v>36786449</v>
      </c>
      <c r="G151" s="91">
        <f>+'PROGRAMA 01'!G151+'PROGRAMA 02 '!G152+'PROGRAMA 03 CON PROYEC.'!G152+'PROGRAMA 04'!G151</f>
        <v>6001015.4100000001</v>
      </c>
      <c r="H151" s="91">
        <f>+'PROGRAMA 01'!H151+'PROGRAMA 02 '!H152+'PROGRAMA 03 CON PROYEC.'!H152+'PROGRAMA 04'!H151</f>
        <v>12788116.129999999</v>
      </c>
      <c r="I151" s="91">
        <f>+'PROGRAMA 01'!I151+'PROGRAMA 02 '!I152+'PROGRAMA 03 CON PROYEC.'!I152+'PROGRAMA 04'!I151</f>
        <v>0</v>
      </c>
      <c r="J151" s="91">
        <f>+'PROGRAMA 01'!J151+'PROGRAMA 02 '!J152+'PROGRAMA 03 CON PROYEC.'!J152+'PROGRAMA 04'!J151</f>
        <v>18789131.539999999</v>
      </c>
      <c r="K151" s="91">
        <f>+'PROGRAMA 01'!K151+'PROGRAMA 02 '!K152+'PROGRAMA 03 CON PROYEC.'!K152+'PROGRAMA 04'!K151</f>
        <v>17997317.460000001</v>
      </c>
      <c r="L151" s="85">
        <f t="shared" si="39"/>
        <v>51.076230652216523</v>
      </c>
    </row>
    <row r="152" spans="1:12" ht="8.25" customHeight="1" outlineLevel="1" x14ac:dyDescent="0.2">
      <c r="A152" s="9"/>
      <c r="B152" s="16"/>
      <c r="C152" s="89"/>
      <c r="D152" s="89"/>
      <c r="E152" s="89"/>
      <c r="F152" s="89"/>
      <c r="G152" s="89"/>
      <c r="H152" s="89"/>
      <c r="I152" s="89"/>
      <c r="J152" s="89"/>
      <c r="K152" s="89"/>
    </row>
    <row r="153" spans="1:12" outlineLevel="1" x14ac:dyDescent="0.2">
      <c r="A153" s="8" t="s">
        <v>157</v>
      </c>
      <c r="B153" s="18" t="s">
        <v>158</v>
      </c>
      <c r="C153" s="92">
        <f t="shared" ref="C153:K153" si="40">+C155+C156+C157+C158+C159+C160+C161+C162</f>
        <v>59200648</v>
      </c>
      <c r="D153" s="92">
        <f t="shared" si="40"/>
        <v>-29863937</v>
      </c>
      <c r="E153" s="92">
        <f t="shared" si="40"/>
        <v>-4055723</v>
      </c>
      <c r="F153" s="92">
        <f t="shared" si="40"/>
        <v>25280988</v>
      </c>
      <c r="G153" s="92">
        <f t="shared" si="40"/>
        <v>7689593.9699999997</v>
      </c>
      <c r="H153" s="92">
        <f t="shared" si="40"/>
        <v>10429717.08</v>
      </c>
      <c r="I153" s="92">
        <f t="shared" si="40"/>
        <v>0</v>
      </c>
      <c r="J153" s="92">
        <f t="shared" si="40"/>
        <v>18119311.050000001</v>
      </c>
      <c r="K153" s="92">
        <f t="shared" si="40"/>
        <v>7161676.9500000002</v>
      </c>
      <c r="L153" s="84">
        <f>+(J153/F153)*100</f>
        <v>71.671688820073015</v>
      </c>
    </row>
    <row r="154" spans="1:12" ht="8.25" customHeight="1" outlineLevel="1" x14ac:dyDescent="0.2">
      <c r="A154" s="9"/>
      <c r="B154" s="16"/>
      <c r="C154" s="89"/>
      <c r="D154" s="89"/>
      <c r="E154" s="89"/>
      <c r="F154" s="89"/>
      <c r="G154" s="89"/>
      <c r="H154" s="89"/>
      <c r="I154" s="89"/>
      <c r="J154" s="89"/>
      <c r="K154" s="89"/>
    </row>
    <row r="155" spans="1:12" x14ac:dyDescent="0.2">
      <c r="A155" s="9" t="s">
        <v>159</v>
      </c>
      <c r="B155" s="16" t="s">
        <v>160</v>
      </c>
      <c r="C155" s="91">
        <f>+'PROGRAMA 01'!C155+'PROGRAMA 02 '!C156+'PROGRAMA 03 CON PROYEC.'!C156+'PROGRAMA 04'!C155</f>
        <v>34745924</v>
      </c>
      <c r="D155" s="91">
        <f>+'PROGRAMA 01'!D155+'PROGRAMA 02 '!D156+'PROGRAMA 03 CON PROYEC.'!D156+'PROGRAMA 04'!D155</f>
        <v>-29713260</v>
      </c>
      <c r="E155" s="91">
        <f>+'PROGRAMA 01'!E155+'PROGRAMA 02 '!E156+'PROGRAMA 03 CON PROYEC.'!E156+'PROGRAMA 04'!E155</f>
        <v>-1664143</v>
      </c>
      <c r="F155" s="91">
        <f>+'PROGRAMA 01'!F155+'PROGRAMA 02 '!F156+'PROGRAMA 03 CON PROYEC.'!F156+'PROGRAMA 04'!F155</f>
        <v>3368521</v>
      </c>
      <c r="G155" s="91">
        <f>+'PROGRAMA 01'!G155+'PROGRAMA 02 '!G156+'PROGRAMA 03 CON PROYEC.'!G156+'PROGRAMA 04'!G155</f>
        <v>747816.93999999983</v>
      </c>
      <c r="H155" s="91">
        <f>+'PROGRAMA 01'!H155+'PROGRAMA 02 '!H156+'PROGRAMA 03 CON PROYEC.'!H156+'PROGRAMA 04'!H155</f>
        <v>359062.03</v>
      </c>
      <c r="I155" s="91">
        <f>+'PROGRAMA 01'!I155+'PROGRAMA 02 '!I156+'PROGRAMA 03 CON PROYEC.'!I156+'PROGRAMA 04'!I155</f>
        <v>0</v>
      </c>
      <c r="J155" s="91">
        <f>+'PROGRAMA 01'!J155+'PROGRAMA 02 '!J156+'PROGRAMA 03 CON PROYEC.'!J156+'PROGRAMA 04'!J155</f>
        <v>1106878.97</v>
      </c>
      <c r="K155" s="91">
        <f>+'PROGRAMA 01'!K155+'PROGRAMA 02 '!K156+'PROGRAMA 03 CON PROYEC.'!K156+'PROGRAMA 04'!K155</f>
        <v>2261642.0300000003</v>
      </c>
      <c r="L155" s="85">
        <f t="shared" ref="L155:L162" si="41">+(J155/F155)*100</f>
        <v>32.859494419064035</v>
      </c>
    </row>
    <row r="156" spans="1:12" x14ac:dyDescent="0.2">
      <c r="A156" s="9" t="s">
        <v>161</v>
      </c>
      <c r="B156" s="16" t="s">
        <v>162</v>
      </c>
      <c r="C156" s="91">
        <f>+'PROGRAMA 01'!C156+'PROGRAMA 02 '!C157+'PROGRAMA 03 CON PROYEC.'!C157+'PROGRAMA 04'!C156</f>
        <v>999200</v>
      </c>
      <c r="D156" s="91">
        <f>+'PROGRAMA 01'!D156+'PROGRAMA 02 '!D157+'PROGRAMA 03 CON PROYEC.'!D157+'PROGRAMA 04'!D156</f>
        <v>-20</v>
      </c>
      <c r="E156" s="91">
        <f>+'PROGRAMA 01'!E156+'PROGRAMA 02 '!E157+'PROGRAMA 03 CON PROYEC.'!E157+'PROGRAMA 04'!E156</f>
        <v>0</v>
      </c>
      <c r="F156" s="91">
        <f>+'PROGRAMA 01'!F156+'PROGRAMA 02 '!F157+'PROGRAMA 03 CON PROYEC.'!F157+'PROGRAMA 04'!F156</f>
        <v>999180</v>
      </c>
      <c r="G156" s="91">
        <f>+'PROGRAMA 01'!G156+'PROGRAMA 02 '!G157+'PROGRAMA 03 CON PROYEC.'!G157+'PROGRAMA 04'!G156</f>
        <v>32474.560000000001</v>
      </c>
      <c r="H156" s="91">
        <f>+'PROGRAMA 01'!H156+'PROGRAMA 02 '!H157+'PROGRAMA 03 CON PROYEC.'!H157+'PROGRAMA 04'!H156</f>
        <v>934690</v>
      </c>
      <c r="I156" s="91">
        <f>+'PROGRAMA 01'!I156+'PROGRAMA 02 '!I157+'PROGRAMA 03 CON PROYEC.'!I157+'PROGRAMA 04'!I156</f>
        <v>0</v>
      </c>
      <c r="J156" s="91">
        <f>+'PROGRAMA 01'!J156+'PROGRAMA 02 '!J157+'PROGRAMA 03 CON PROYEC.'!J157+'PROGRAMA 04'!J156</f>
        <v>967164.56</v>
      </c>
      <c r="K156" s="91">
        <f>+'PROGRAMA 01'!K156+'PROGRAMA 02 '!K157+'PROGRAMA 03 CON PROYEC.'!K157+'PROGRAMA 04'!K156</f>
        <v>32015.439999999944</v>
      </c>
      <c r="L156" s="85">
        <f t="shared" si="41"/>
        <v>96.795828579435138</v>
      </c>
    </row>
    <row r="157" spans="1:12" x14ac:dyDescent="0.2">
      <c r="A157" s="9" t="s">
        <v>163</v>
      </c>
      <c r="B157" s="16" t="s">
        <v>164</v>
      </c>
      <c r="C157" s="91">
        <f>+'PROGRAMA 01'!C157+'PROGRAMA 02 '!C158+'PROGRAMA 03 CON PROYEC.'!C158+'PROGRAMA 04'!C157</f>
        <v>8078334</v>
      </c>
      <c r="D157" s="91">
        <f>+'PROGRAMA 01'!D157+'PROGRAMA 02 '!D158+'PROGRAMA 03 CON PROYEC.'!D158+'PROGRAMA 04'!D157</f>
        <v>13782</v>
      </c>
      <c r="E157" s="91">
        <f>+'PROGRAMA 01'!E157+'PROGRAMA 02 '!E158+'PROGRAMA 03 CON PROYEC.'!E158+'PROGRAMA 04'!E157</f>
        <v>-838840</v>
      </c>
      <c r="F157" s="91">
        <f>+'PROGRAMA 01'!F157+'PROGRAMA 02 '!F158+'PROGRAMA 03 CON PROYEC.'!F158+'PROGRAMA 04'!F157</f>
        <v>7253276</v>
      </c>
      <c r="G157" s="91">
        <f>+'PROGRAMA 01'!G157+'PROGRAMA 02 '!G158+'PROGRAMA 03 CON PROYEC.'!G158+'PROGRAMA 04'!G157</f>
        <v>3316580.76</v>
      </c>
      <c r="H157" s="91">
        <f>+'PROGRAMA 01'!H157+'PROGRAMA 02 '!H158+'PROGRAMA 03 CON PROYEC.'!H158+'PROGRAMA 04'!H157</f>
        <v>2965195.05</v>
      </c>
      <c r="I157" s="91">
        <f>+'PROGRAMA 01'!I157+'PROGRAMA 02 '!I158+'PROGRAMA 03 CON PROYEC.'!I158+'PROGRAMA 04'!I157</f>
        <v>0</v>
      </c>
      <c r="J157" s="91">
        <f>+'PROGRAMA 01'!J157+'PROGRAMA 02 '!J158+'PROGRAMA 03 CON PROYEC.'!J158+'PROGRAMA 04'!J157</f>
        <v>6281775.8100000005</v>
      </c>
      <c r="K157" s="91">
        <f>+'PROGRAMA 01'!K157+'PROGRAMA 02 '!K158+'PROGRAMA 03 CON PROYEC.'!K158+'PROGRAMA 04'!K157</f>
        <v>971500.19</v>
      </c>
      <c r="L157" s="85">
        <f t="shared" si="41"/>
        <v>86.606049597450877</v>
      </c>
    </row>
    <row r="158" spans="1:12" x14ac:dyDescent="0.2">
      <c r="A158" s="9" t="s">
        <v>165</v>
      </c>
      <c r="B158" s="16" t="s">
        <v>333</v>
      </c>
      <c r="C158" s="91">
        <f>+'PROGRAMA 01'!C158+'PROGRAMA 02 '!C159+'PROGRAMA 03 CON PROYEC.'!C159+'PROGRAMA 04'!C158</f>
        <v>11772501</v>
      </c>
      <c r="D158" s="91">
        <f>+'PROGRAMA 01'!D158+'PROGRAMA 02 '!D159+'PROGRAMA 03 CON PROYEC.'!D159+'PROGRAMA 04'!D158</f>
        <v>66294</v>
      </c>
      <c r="E158" s="91">
        <f>+'PROGRAMA 01'!E158+'PROGRAMA 02 '!E159+'PROGRAMA 03 CON PROYEC.'!E159+'PROGRAMA 04'!E158</f>
        <v>-1538940</v>
      </c>
      <c r="F158" s="91">
        <f>+'PROGRAMA 01'!F158+'PROGRAMA 02 '!F159+'PROGRAMA 03 CON PROYEC.'!F159+'PROGRAMA 04'!F158</f>
        <v>10299855</v>
      </c>
      <c r="G158" s="91">
        <f>+'PROGRAMA 01'!G158+'PROGRAMA 02 '!G159+'PROGRAMA 03 CON PROYEC.'!G159+'PROGRAMA 04'!G158</f>
        <v>1773378</v>
      </c>
      <c r="H158" s="91">
        <f>+'PROGRAMA 01'!H158+'PROGRAMA 02 '!H159+'PROGRAMA 03 CON PROYEC.'!H159+'PROGRAMA 04'!H158</f>
        <v>5067975</v>
      </c>
      <c r="I158" s="91">
        <f>+'PROGRAMA 01'!I158+'PROGRAMA 02 '!I159+'PROGRAMA 03 CON PROYEC.'!I159+'PROGRAMA 04'!I158</f>
        <v>0</v>
      </c>
      <c r="J158" s="91">
        <f>+'PROGRAMA 01'!J158+'PROGRAMA 02 '!J159+'PROGRAMA 03 CON PROYEC.'!J159+'PROGRAMA 04'!J158</f>
        <v>6841353</v>
      </c>
      <c r="K158" s="91">
        <f>+'PROGRAMA 01'!K158+'PROGRAMA 02 '!K159+'PROGRAMA 03 CON PROYEC.'!K159+'PROGRAMA 04'!K158</f>
        <v>3458502</v>
      </c>
      <c r="L158" s="85">
        <f t="shared" si="41"/>
        <v>66.421837977330739</v>
      </c>
    </row>
    <row r="159" spans="1:12" x14ac:dyDescent="0.2">
      <c r="A159" s="9" t="s">
        <v>166</v>
      </c>
      <c r="B159" s="16" t="s">
        <v>167</v>
      </c>
      <c r="C159" s="91">
        <f>+'PROGRAMA 01'!C159+'PROGRAMA 02 '!C160+'PROGRAMA 03 CON PROYEC.'!C160+'PROGRAMA 04'!C159</f>
        <v>2844379</v>
      </c>
      <c r="D159" s="91">
        <f>+'PROGRAMA 01'!D159+'PROGRAMA 02 '!D160+'PROGRAMA 03 CON PROYEC.'!D160+'PROGRAMA 04'!D159</f>
        <v>-67718</v>
      </c>
      <c r="E159" s="91">
        <f>+'PROGRAMA 01'!E159+'PROGRAMA 02 '!E160+'PROGRAMA 03 CON PROYEC.'!E160+'PROGRAMA 04'!E159</f>
        <v>-13800</v>
      </c>
      <c r="F159" s="91">
        <f>+'PROGRAMA 01'!F159+'PROGRAMA 02 '!F160+'PROGRAMA 03 CON PROYEC.'!F160+'PROGRAMA 04'!F159</f>
        <v>2762861</v>
      </c>
      <c r="G159" s="91">
        <f>+'PROGRAMA 01'!G159+'PROGRAMA 02 '!G160+'PROGRAMA 03 CON PROYEC.'!G160+'PROGRAMA 04'!G159</f>
        <v>1810714.21</v>
      </c>
      <c r="H159" s="91">
        <f>+'PROGRAMA 01'!H159+'PROGRAMA 02 '!H160+'PROGRAMA 03 CON PROYEC.'!H160+'PROGRAMA 04'!H159</f>
        <v>825095</v>
      </c>
      <c r="I159" s="91">
        <f>+'PROGRAMA 01'!I159+'PROGRAMA 02 '!I160+'PROGRAMA 03 CON PROYEC.'!I160+'PROGRAMA 04'!I159</f>
        <v>0</v>
      </c>
      <c r="J159" s="91">
        <f>+'PROGRAMA 01'!J159+'PROGRAMA 02 '!J160+'PROGRAMA 03 CON PROYEC.'!J160+'PROGRAMA 04'!J159</f>
        <v>2635809.21</v>
      </c>
      <c r="K159" s="91">
        <f>+'PROGRAMA 01'!K159+'PROGRAMA 02 '!K160+'PROGRAMA 03 CON PROYEC.'!K160+'PROGRAMA 04'!K159</f>
        <v>127051.79000000004</v>
      </c>
      <c r="L159" s="85">
        <f t="shared" si="41"/>
        <v>95.40144111484436</v>
      </c>
    </row>
    <row r="160" spans="1:12" x14ac:dyDescent="0.2">
      <c r="A160" s="9" t="s">
        <v>168</v>
      </c>
      <c r="B160" s="16" t="s">
        <v>169</v>
      </c>
      <c r="C160" s="91">
        <f>+'PROGRAMA 01'!C160+'PROGRAMA 02 '!C161+'PROGRAMA 03 CON PROYEC.'!C161+'PROGRAMA 04'!C160</f>
        <v>681860</v>
      </c>
      <c r="D160" s="91">
        <f>+'PROGRAMA 01'!D160+'PROGRAMA 02 '!D161+'PROGRAMA 03 CON PROYEC.'!D161+'PROGRAMA 04'!D160</f>
        <v>-131199</v>
      </c>
      <c r="E160" s="91">
        <f>+'PROGRAMA 01'!E160+'PROGRAMA 02 '!E161+'PROGRAMA 03 CON PROYEC.'!E161+'PROGRAMA 04'!E160</f>
        <v>0</v>
      </c>
      <c r="F160" s="91">
        <f>+'PROGRAMA 01'!F160+'PROGRAMA 02 '!F161+'PROGRAMA 03 CON PROYEC.'!F161+'PROGRAMA 04'!F160</f>
        <v>550661</v>
      </c>
      <c r="G160" s="91">
        <f>+'PROGRAMA 01'!G160+'PROGRAMA 02 '!G161+'PROGRAMA 03 CON PROYEC.'!G161+'PROGRAMA 04'!G160</f>
        <v>0</v>
      </c>
      <c r="H160" s="91">
        <f>+'PROGRAMA 01'!H160+'PROGRAMA 02 '!H161+'PROGRAMA 03 CON PROYEC.'!H161+'PROGRAMA 04'!H160</f>
        <v>277700</v>
      </c>
      <c r="I160" s="91">
        <f>+'PROGRAMA 01'!I160+'PROGRAMA 02 '!I161+'PROGRAMA 03 CON PROYEC.'!I161+'PROGRAMA 04'!I160</f>
        <v>0</v>
      </c>
      <c r="J160" s="91">
        <f>+'PROGRAMA 01'!J160+'PROGRAMA 02 '!J161+'PROGRAMA 03 CON PROYEC.'!J161+'PROGRAMA 04'!J160</f>
        <v>277700</v>
      </c>
      <c r="K160" s="91">
        <f>+'PROGRAMA 01'!K160+'PROGRAMA 02 '!K161+'PROGRAMA 03 CON PROYEC.'!K161+'PROGRAMA 04'!K160</f>
        <v>272961</v>
      </c>
      <c r="L160" s="85">
        <f t="shared" si="41"/>
        <v>50.430301038206814</v>
      </c>
    </row>
    <row r="161" spans="1:12" x14ac:dyDescent="0.2">
      <c r="A161" s="9" t="s">
        <v>170</v>
      </c>
      <c r="B161" s="16" t="s">
        <v>171</v>
      </c>
      <c r="C161" s="91">
        <f>+'PROGRAMA 01'!C161+'PROGRAMA 02 '!C162+'PROGRAMA 03 CON PROYEC.'!C162+'PROGRAMA 04'!C161</f>
        <v>32450</v>
      </c>
      <c r="D161" s="91">
        <f>+'PROGRAMA 01'!D161+'PROGRAMA 02 '!D162+'PROGRAMA 03 CON PROYEC.'!D162+'PROGRAMA 04'!D161</f>
        <v>0</v>
      </c>
      <c r="E161" s="91">
        <f>+'PROGRAMA 01'!E161+'PROGRAMA 02 '!E162+'PROGRAMA 03 CON PROYEC.'!E162+'PROGRAMA 04'!E161</f>
        <v>0</v>
      </c>
      <c r="F161" s="91">
        <f>+'PROGRAMA 01'!F161+'PROGRAMA 02 '!F162+'PROGRAMA 03 CON PROYEC.'!F162+'PROGRAMA 04'!F161</f>
        <v>32450</v>
      </c>
      <c r="G161" s="91">
        <f>+'PROGRAMA 01'!G161+'PROGRAMA 02 '!G162+'PROGRAMA 03 CON PROYEC.'!G162+'PROGRAMA 04'!G161</f>
        <v>0</v>
      </c>
      <c r="H161" s="91">
        <f>+'PROGRAMA 01'!H161+'PROGRAMA 02 '!H162+'PROGRAMA 03 CON PROYEC.'!H162+'PROGRAMA 04'!H161</f>
        <v>0</v>
      </c>
      <c r="I161" s="91">
        <f>+'PROGRAMA 01'!I161+'PROGRAMA 02 '!I162+'PROGRAMA 03 CON PROYEC.'!I162+'PROGRAMA 04'!I161</f>
        <v>0</v>
      </c>
      <c r="J161" s="91">
        <f>+'PROGRAMA 01'!J161+'PROGRAMA 02 '!J162+'PROGRAMA 03 CON PROYEC.'!J162+'PROGRAMA 04'!J161</f>
        <v>0</v>
      </c>
      <c r="K161" s="91">
        <f>+'PROGRAMA 01'!K161+'PROGRAMA 02 '!K162+'PROGRAMA 03 CON PROYEC.'!K162+'PROGRAMA 04'!K161</f>
        <v>32450</v>
      </c>
      <c r="L161" s="85">
        <f t="shared" si="41"/>
        <v>0</v>
      </c>
    </row>
    <row r="162" spans="1:12" x14ac:dyDescent="0.2">
      <c r="A162" s="9" t="s">
        <v>172</v>
      </c>
      <c r="B162" s="16" t="s">
        <v>334</v>
      </c>
      <c r="C162" s="91">
        <f>+'PROGRAMA 01'!C162+'PROGRAMA 02 '!C163+'PROGRAMA 03 CON PROYEC.'!C163+'PROGRAMA 04'!C162</f>
        <v>46000</v>
      </c>
      <c r="D162" s="91">
        <f>+'PROGRAMA 01'!D162+'PROGRAMA 02 '!D163+'PROGRAMA 03 CON PROYEC.'!D163+'PROGRAMA 04'!D162</f>
        <v>-31816</v>
      </c>
      <c r="E162" s="91">
        <f>+'PROGRAMA 01'!E162+'PROGRAMA 02 '!E163+'PROGRAMA 03 CON PROYEC.'!E163+'PROGRAMA 04'!E162</f>
        <v>0</v>
      </c>
      <c r="F162" s="91">
        <f>+'PROGRAMA 01'!F162+'PROGRAMA 02 '!F163+'PROGRAMA 03 CON PROYEC.'!F163+'PROGRAMA 04'!F162</f>
        <v>14184</v>
      </c>
      <c r="G162" s="91">
        <f>+'PROGRAMA 01'!G162+'PROGRAMA 02 '!G163+'PROGRAMA 03 CON PROYEC.'!G163+'PROGRAMA 04'!G162</f>
        <v>8629.5</v>
      </c>
      <c r="H162" s="91">
        <f>+'PROGRAMA 01'!H162+'PROGRAMA 02 '!H163+'PROGRAMA 03 CON PROYEC.'!H163+'PROGRAMA 04'!H162</f>
        <v>0</v>
      </c>
      <c r="I162" s="91">
        <f>+'PROGRAMA 01'!I162+'PROGRAMA 02 '!I163+'PROGRAMA 03 CON PROYEC.'!I163+'PROGRAMA 04'!I162</f>
        <v>0</v>
      </c>
      <c r="J162" s="91">
        <f>+'PROGRAMA 01'!J162+'PROGRAMA 02 '!J163+'PROGRAMA 03 CON PROYEC.'!J163+'PROGRAMA 04'!J162</f>
        <v>8629.5</v>
      </c>
      <c r="K162" s="91">
        <f>+'PROGRAMA 01'!K162+'PROGRAMA 02 '!K163+'PROGRAMA 03 CON PROYEC.'!K163+'PROGRAMA 04'!K162</f>
        <v>5554.5</v>
      </c>
      <c r="L162" s="85">
        <f t="shared" si="41"/>
        <v>60.839678510998304</v>
      </c>
    </row>
    <row r="163" spans="1:12" ht="12" thickBot="1" x14ac:dyDescent="0.25">
      <c r="A163" s="26"/>
      <c r="B163" s="21"/>
      <c r="C163" s="91"/>
      <c r="D163" s="91"/>
      <c r="E163" s="91"/>
      <c r="F163" s="91"/>
      <c r="G163" s="91"/>
      <c r="H163" s="91"/>
      <c r="I163" s="91"/>
      <c r="J163" s="91"/>
      <c r="K163" s="91"/>
      <c r="L163" s="81"/>
    </row>
    <row r="164" spans="1:12" ht="12" thickBot="1" x14ac:dyDescent="0.25">
      <c r="A164" s="25">
        <v>5</v>
      </c>
      <c r="B164" s="17" t="s">
        <v>173</v>
      </c>
      <c r="C164" s="90">
        <f t="shared" ref="C164:K164" si="42">+C166+C177+C183</f>
        <v>350988778</v>
      </c>
      <c r="D164" s="90">
        <f t="shared" si="42"/>
        <v>-112544460</v>
      </c>
      <c r="E164" s="90">
        <f t="shared" si="42"/>
        <v>2708941424</v>
      </c>
      <c r="F164" s="90">
        <f t="shared" si="42"/>
        <v>2947385742</v>
      </c>
      <c r="G164" s="90">
        <f t="shared" si="42"/>
        <v>21728162.549999997</v>
      </c>
      <c r="H164" s="90">
        <f t="shared" si="42"/>
        <v>107624508.83</v>
      </c>
      <c r="I164" s="90">
        <f t="shared" si="42"/>
        <v>0</v>
      </c>
      <c r="J164" s="90">
        <f t="shared" si="42"/>
        <v>129352671.38000001</v>
      </c>
      <c r="K164" s="90">
        <f t="shared" si="42"/>
        <v>2818033070.6200004</v>
      </c>
      <c r="L164" s="80">
        <f>+(J164/F164)*100</f>
        <v>4.388725558949929</v>
      </c>
    </row>
    <row r="165" spans="1:12" ht="8.25" customHeight="1" outlineLevel="1" x14ac:dyDescent="0.2">
      <c r="A165" s="9"/>
      <c r="B165" s="16"/>
      <c r="C165" s="89"/>
      <c r="D165" s="89"/>
      <c r="E165" s="89"/>
      <c r="F165" s="89"/>
      <c r="G165" s="89"/>
      <c r="H165" s="89"/>
      <c r="I165" s="89"/>
      <c r="J165" s="89"/>
      <c r="K165" s="89"/>
    </row>
    <row r="166" spans="1:12" outlineLevel="1" x14ac:dyDescent="0.2">
      <c r="A166" s="8" t="s">
        <v>174</v>
      </c>
      <c r="B166" s="18" t="s">
        <v>175</v>
      </c>
      <c r="C166" s="92">
        <f t="shared" ref="C166:K166" si="43">+C168+C170+C171+C172+C173+C174+C175+C169</f>
        <v>129119078</v>
      </c>
      <c r="D166" s="92">
        <f t="shared" si="43"/>
        <v>-35763573</v>
      </c>
      <c r="E166" s="92">
        <f t="shared" si="43"/>
        <v>7818550</v>
      </c>
      <c r="F166" s="92">
        <f t="shared" si="43"/>
        <v>101174055</v>
      </c>
      <c r="G166" s="92">
        <f t="shared" si="43"/>
        <v>17587894.439999998</v>
      </c>
      <c r="H166" s="92">
        <f t="shared" si="43"/>
        <v>58508710.989999995</v>
      </c>
      <c r="I166" s="92">
        <f t="shared" si="43"/>
        <v>0</v>
      </c>
      <c r="J166" s="92">
        <f t="shared" si="43"/>
        <v>76096605.430000007</v>
      </c>
      <c r="K166" s="92">
        <f t="shared" si="43"/>
        <v>25077449.570000008</v>
      </c>
      <c r="L166" s="84">
        <f>+(J166/F166)*100</f>
        <v>75.21355690448506</v>
      </c>
    </row>
    <row r="167" spans="1:12" ht="8.25" customHeight="1" outlineLevel="1" x14ac:dyDescent="0.2">
      <c r="A167" s="9"/>
      <c r="B167" s="16"/>
      <c r="C167" s="89"/>
      <c r="D167" s="89"/>
      <c r="E167" s="89"/>
      <c r="F167" s="89"/>
      <c r="G167" s="89"/>
      <c r="H167" s="89"/>
      <c r="I167" s="89"/>
      <c r="J167" s="89"/>
      <c r="K167" s="89"/>
    </row>
    <row r="168" spans="1:12" hidden="1" x14ac:dyDescent="0.2">
      <c r="A168" s="9" t="s">
        <v>297</v>
      </c>
      <c r="B168" s="16" t="s">
        <v>298</v>
      </c>
      <c r="C168" s="91">
        <f>+'PROGRAMA 01'!C168+'PROGRAMA 02 '!C169+'PROGRAMA 03 CON PROYEC.'!C169+'PROGRAMA 04'!C168</f>
        <v>0</v>
      </c>
      <c r="D168" s="91">
        <f>+'PROGRAMA 01'!D168+'PROGRAMA 02 '!D169+'PROGRAMA 03 CON PROYEC.'!D169+'PROGRAMA 04'!D168</f>
        <v>0</v>
      </c>
      <c r="E168" s="91">
        <f>+'PROGRAMA 01'!E168+'PROGRAMA 02 '!E169+'PROGRAMA 03 CON PROYEC.'!E169+'PROGRAMA 04'!E168</f>
        <v>0</v>
      </c>
      <c r="F168" s="91">
        <f>+'PROGRAMA 01'!F168+'PROGRAMA 02 '!F169+'PROGRAMA 03 CON PROYEC.'!F169+'PROGRAMA 04'!F168</f>
        <v>0</v>
      </c>
      <c r="G168" s="91">
        <f>+'PROGRAMA 01'!G168+'PROGRAMA 02 '!G169+'PROGRAMA 03 CON PROYEC.'!G169+'PROGRAMA 04'!G168</f>
        <v>0</v>
      </c>
      <c r="H168" s="91">
        <f>+'PROGRAMA 01'!H168+'PROGRAMA 02 '!H169+'PROGRAMA 03 CON PROYEC.'!H169+'PROGRAMA 04'!H168</f>
        <v>0</v>
      </c>
      <c r="I168" s="91">
        <f>+'PROGRAMA 01'!I168+'PROGRAMA 02 '!I169+'PROGRAMA 03 CON PROYEC.'!I169+'PROGRAMA 04'!I168</f>
        <v>0</v>
      </c>
      <c r="J168" s="91">
        <f>+'PROGRAMA 01'!J168+'PROGRAMA 02 '!J169+'PROGRAMA 03 CON PROYEC.'!J169+'PROGRAMA 04'!J168</f>
        <v>0</v>
      </c>
      <c r="K168" s="91">
        <f>+'PROGRAMA 01'!K168+'PROGRAMA 02 '!K169+'PROGRAMA 03 CON PROYEC.'!K169+'PROGRAMA 04'!K168</f>
        <v>0</v>
      </c>
      <c r="L168" s="85" t="e">
        <f t="shared" ref="L168:L175" si="44">+(J168/F168)*100</f>
        <v>#DIV/0!</v>
      </c>
    </row>
    <row r="169" spans="1:12" hidden="1" x14ac:dyDescent="0.2">
      <c r="A169" s="9" t="s">
        <v>176</v>
      </c>
      <c r="B169" s="16" t="s">
        <v>177</v>
      </c>
      <c r="C169" s="91">
        <f>+'PROGRAMA 01'!C169+'PROGRAMA 02 '!C170+'PROGRAMA 03 CON PROYEC.'!C170+'PROGRAMA 04'!C169</f>
        <v>0</v>
      </c>
      <c r="D169" s="91">
        <f>+'PROGRAMA 01'!D169+'PROGRAMA 02 '!D170+'PROGRAMA 03 CON PROYEC.'!D170+'PROGRAMA 04'!D169</f>
        <v>0</v>
      </c>
      <c r="E169" s="91">
        <f>+'PROGRAMA 01'!E169+'PROGRAMA 02 '!E170+'PROGRAMA 03 CON PROYEC.'!E170+'PROGRAMA 04'!E169</f>
        <v>0</v>
      </c>
      <c r="F169" s="91">
        <f>+'PROGRAMA 01'!F169+'PROGRAMA 02 '!F170+'PROGRAMA 03 CON PROYEC.'!F170+'PROGRAMA 04'!F169</f>
        <v>0</v>
      </c>
      <c r="G169" s="91">
        <f>+'PROGRAMA 01'!G169+'PROGRAMA 02 '!G170+'PROGRAMA 03 CON PROYEC.'!G170+'PROGRAMA 04'!G169</f>
        <v>0</v>
      </c>
      <c r="H169" s="91">
        <f>+'PROGRAMA 01'!H169+'PROGRAMA 02 '!H170+'PROGRAMA 03 CON PROYEC.'!H170+'PROGRAMA 04'!H169</f>
        <v>0</v>
      </c>
      <c r="I169" s="91">
        <f>+'PROGRAMA 01'!I169+'PROGRAMA 02 '!I170+'PROGRAMA 03 CON PROYEC.'!I170+'PROGRAMA 04'!I169</f>
        <v>0</v>
      </c>
      <c r="J169" s="91">
        <f>+'PROGRAMA 01'!J169+'PROGRAMA 02 '!J170+'PROGRAMA 03 CON PROYEC.'!J170+'PROGRAMA 04'!J169</f>
        <v>0</v>
      </c>
      <c r="K169" s="91">
        <f>+'PROGRAMA 01'!K169+'PROGRAMA 02 '!K170+'PROGRAMA 03 CON PROYEC.'!K170+'PROGRAMA 04'!K169</f>
        <v>0</v>
      </c>
      <c r="L169" s="85" t="e">
        <f t="shared" si="44"/>
        <v>#DIV/0!</v>
      </c>
    </row>
    <row r="170" spans="1:12" x14ac:dyDescent="0.2">
      <c r="A170" s="9" t="s">
        <v>178</v>
      </c>
      <c r="B170" s="16" t="s">
        <v>179</v>
      </c>
      <c r="C170" s="91">
        <f>+'PROGRAMA 01'!C170+'PROGRAMA 02 '!C171+'PROGRAMA 03 CON PROYEC.'!C171+'PROGRAMA 04'!C170</f>
        <v>12081700</v>
      </c>
      <c r="D170" s="91">
        <f>+'PROGRAMA 01'!D170+'PROGRAMA 02 '!D171+'PROGRAMA 03 CON PROYEC.'!D171+'PROGRAMA 04'!D170</f>
        <v>930000</v>
      </c>
      <c r="E170" s="91">
        <f>+'PROGRAMA 01'!E170+'PROGRAMA 02 '!E171+'PROGRAMA 03 CON PROYEC.'!E171+'PROGRAMA 04'!E170</f>
        <v>-31660</v>
      </c>
      <c r="F170" s="91">
        <f>+'PROGRAMA 01'!F170+'PROGRAMA 02 '!F171+'PROGRAMA 03 CON PROYEC.'!F171+'PROGRAMA 04'!F170</f>
        <v>12980040</v>
      </c>
      <c r="G170" s="91">
        <f>+'PROGRAMA 01'!G170+'PROGRAMA 02 '!G171+'PROGRAMA 03 CON PROYEC.'!G171+'PROGRAMA 04'!G170</f>
        <v>1419908.2899999998</v>
      </c>
      <c r="H170" s="91">
        <f>+'PROGRAMA 01'!H170+'PROGRAMA 02 '!H171+'PROGRAMA 03 CON PROYEC.'!H171+'PROGRAMA 04'!H170</f>
        <v>9487840.5599999987</v>
      </c>
      <c r="I170" s="91">
        <f>+'PROGRAMA 01'!I170+'PROGRAMA 02 '!I171+'PROGRAMA 03 CON PROYEC.'!I171+'PROGRAMA 04'!I170</f>
        <v>0</v>
      </c>
      <c r="J170" s="91">
        <f>+'PROGRAMA 01'!J170+'PROGRAMA 02 '!J171+'PROGRAMA 03 CON PROYEC.'!J171+'PROGRAMA 04'!J170</f>
        <v>10907748.85</v>
      </c>
      <c r="K170" s="91">
        <f>+'PROGRAMA 01'!K170+'PROGRAMA 02 '!K171+'PROGRAMA 03 CON PROYEC.'!K171+'PROGRAMA 04'!K170</f>
        <v>2072291.1500000006</v>
      </c>
      <c r="L170" s="85">
        <f t="shared" si="44"/>
        <v>84.034786102354076</v>
      </c>
    </row>
    <row r="171" spans="1:12" x14ac:dyDescent="0.2">
      <c r="A171" s="9" t="s">
        <v>180</v>
      </c>
      <c r="B171" s="16" t="s">
        <v>181</v>
      </c>
      <c r="C171" s="91">
        <f>+'PROGRAMA 01'!C171+'PROGRAMA 02 '!C172+'PROGRAMA 03 CON PROYEC.'!C172+'PROGRAMA 04'!C171</f>
        <v>6882000</v>
      </c>
      <c r="D171" s="91">
        <f>+'PROGRAMA 01'!D171+'PROGRAMA 02 '!D172+'PROGRAMA 03 CON PROYEC.'!D172+'PROGRAMA 04'!D171</f>
        <v>1640000</v>
      </c>
      <c r="E171" s="91">
        <f>+'PROGRAMA 01'!E171+'PROGRAMA 02 '!E172+'PROGRAMA 03 CON PROYEC.'!E172+'PROGRAMA 04'!E171</f>
        <v>-834000</v>
      </c>
      <c r="F171" s="91">
        <f>+'PROGRAMA 01'!F171+'PROGRAMA 02 '!F172+'PROGRAMA 03 CON PROYEC.'!F172+'PROGRAMA 04'!F171</f>
        <v>7688000</v>
      </c>
      <c r="G171" s="91">
        <f>+'PROGRAMA 01'!G171+'PROGRAMA 02 '!G172+'PROGRAMA 03 CON PROYEC.'!G172+'PROGRAMA 04'!G171</f>
        <v>0</v>
      </c>
      <c r="H171" s="91">
        <f>+'PROGRAMA 01'!H171+'PROGRAMA 02 '!H172+'PROGRAMA 03 CON PROYEC.'!H172+'PROGRAMA 04'!H171</f>
        <v>7322985</v>
      </c>
      <c r="I171" s="91">
        <f>+'PROGRAMA 01'!I171+'PROGRAMA 02 '!I172+'PROGRAMA 03 CON PROYEC.'!I172+'PROGRAMA 04'!I171</f>
        <v>0</v>
      </c>
      <c r="J171" s="91">
        <f>+'PROGRAMA 01'!J171+'PROGRAMA 02 '!J172+'PROGRAMA 03 CON PROYEC.'!J172+'PROGRAMA 04'!J171</f>
        <v>7322985</v>
      </c>
      <c r="K171" s="91">
        <f>+'PROGRAMA 01'!K171+'PROGRAMA 02 '!K172+'PROGRAMA 03 CON PROYEC.'!K172+'PROGRAMA 04'!K171</f>
        <v>365015</v>
      </c>
      <c r="L171" s="85">
        <f t="shared" si="44"/>
        <v>95.252146201873046</v>
      </c>
    </row>
    <row r="172" spans="1:12" x14ac:dyDescent="0.2">
      <c r="A172" s="9" t="s">
        <v>182</v>
      </c>
      <c r="B172" s="16" t="s">
        <v>183</v>
      </c>
      <c r="C172" s="91">
        <f>+'PROGRAMA 01'!C172+'PROGRAMA 02 '!C173+'PROGRAMA 03 CON PROYEC.'!C173+'PROGRAMA 04'!C172</f>
        <v>107765000</v>
      </c>
      <c r="D172" s="91">
        <f>+'PROGRAMA 01'!D172+'PROGRAMA 02 '!D173+'PROGRAMA 03 CON PROYEC.'!D173+'PROGRAMA 04'!D172</f>
        <v>-41083573</v>
      </c>
      <c r="E172" s="91">
        <f>+'PROGRAMA 01'!E172+'PROGRAMA 02 '!E173+'PROGRAMA 03 CON PROYEC.'!E173+'PROGRAMA 04'!E172</f>
        <v>8684210</v>
      </c>
      <c r="F172" s="91">
        <f>+'PROGRAMA 01'!F172+'PROGRAMA 02 '!F173+'PROGRAMA 03 CON PROYEC.'!F173+'PROGRAMA 04'!F172</f>
        <v>75365637</v>
      </c>
      <c r="G172" s="91">
        <f>+'PROGRAMA 01'!G172+'PROGRAMA 02 '!G173+'PROGRAMA 03 CON PROYEC.'!G173+'PROGRAMA 04'!G172</f>
        <v>15318036.15</v>
      </c>
      <c r="H172" s="91">
        <f>+'PROGRAMA 01'!H172+'PROGRAMA 02 '!H173+'PROGRAMA 03 CON PROYEC.'!H173+'PROGRAMA 04'!H172</f>
        <v>40832977.93</v>
      </c>
      <c r="I172" s="91">
        <f>+'PROGRAMA 01'!I172+'PROGRAMA 02 '!I173+'PROGRAMA 03 CON PROYEC.'!I173+'PROGRAMA 04'!I172</f>
        <v>0</v>
      </c>
      <c r="J172" s="91">
        <f>+'PROGRAMA 01'!J172+'PROGRAMA 02 '!J173+'PROGRAMA 03 CON PROYEC.'!J173+'PROGRAMA 04'!J172</f>
        <v>56151014.079999998</v>
      </c>
      <c r="K172" s="91">
        <f>+'PROGRAMA 01'!K172+'PROGRAMA 02 '!K173+'PROGRAMA 03 CON PROYEC.'!K173+'PROGRAMA 04'!K172</f>
        <v>19214622.920000006</v>
      </c>
      <c r="L172" s="85">
        <f t="shared" si="44"/>
        <v>74.504795972201492</v>
      </c>
    </row>
    <row r="173" spans="1:12" x14ac:dyDescent="0.2">
      <c r="A173" s="9" t="s">
        <v>184</v>
      </c>
      <c r="B173" s="16" t="s">
        <v>185</v>
      </c>
      <c r="C173" s="91">
        <f>+'PROGRAMA 01'!C173+'PROGRAMA 02 '!C174+'PROGRAMA 03 CON PROYEC.'!C174+'PROGRAMA 04'!C173</f>
        <v>1490378</v>
      </c>
      <c r="D173" s="91">
        <f>+'PROGRAMA 01'!D173+'PROGRAMA 02 '!D174+'PROGRAMA 03 CON PROYEC.'!D174+'PROGRAMA 04'!D173</f>
        <v>0</v>
      </c>
      <c r="E173" s="91">
        <f>+'PROGRAMA 01'!E173+'PROGRAMA 02 '!E174+'PROGRAMA 03 CON PROYEC.'!E174+'PROGRAMA 04'!E173</f>
        <v>0</v>
      </c>
      <c r="F173" s="91">
        <f>+'PROGRAMA 01'!F173+'PROGRAMA 02 '!F174+'PROGRAMA 03 CON PROYEC.'!F174+'PROGRAMA 04'!F173</f>
        <v>1490378</v>
      </c>
      <c r="G173" s="91">
        <f>+'PROGRAMA 01'!G173+'PROGRAMA 02 '!G174+'PROGRAMA 03 CON PROYEC.'!G174+'PROGRAMA 04'!G173</f>
        <v>0</v>
      </c>
      <c r="H173" s="91">
        <f>+'PROGRAMA 01'!H173+'PROGRAMA 02 '!H174+'PROGRAMA 03 CON PROYEC.'!H174+'PROGRAMA 04'!H173</f>
        <v>801157.5</v>
      </c>
      <c r="I173" s="91">
        <f>+'PROGRAMA 01'!I173+'PROGRAMA 02 '!I174+'PROGRAMA 03 CON PROYEC.'!I174+'PROGRAMA 04'!I173</f>
        <v>0</v>
      </c>
      <c r="J173" s="91">
        <f>+'PROGRAMA 01'!J173+'PROGRAMA 02 '!J174+'PROGRAMA 03 CON PROYEC.'!J174+'PROGRAMA 04'!J173</f>
        <v>801157.5</v>
      </c>
      <c r="K173" s="91">
        <f>+'PROGRAMA 01'!K173+'PROGRAMA 02 '!K174+'PROGRAMA 03 CON PROYEC.'!K174+'PROGRAMA 04'!K173</f>
        <v>689220.5</v>
      </c>
      <c r="L173" s="85">
        <f t="shared" si="44"/>
        <v>53.755322475237818</v>
      </c>
    </row>
    <row r="174" spans="1:12" hidden="1" x14ac:dyDescent="0.2">
      <c r="A174" s="9" t="s">
        <v>186</v>
      </c>
      <c r="B174" s="16" t="s">
        <v>187</v>
      </c>
      <c r="C174" s="91">
        <f>+'PROGRAMA 01'!C174+'PROGRAMA 02 '!C175+'PROGRAMA 03 CON PROYEC.'!C175+'PROGRAMA 04'!C174</f>
        <v>0</v>
      </c>
      <c r="D174" s="91">
        <f>+'PROGRAMA 01'!D174+'PROGRAMA 02 '!D175+'PROGRAMA 03 CON PROYEC.'!D175+'PROGRAMA 04'!D174</f>
        <v>1300000</v>
      </c>
      <c r="E174" s="91">
        <f>+'PROGRAMA 01'!E174+'PROGRAMA 02 '!E175+'PROGRAMA 03 CON PROYEC.'!E175+'PROGRAMA 04'!E174</f>
        <v>0</v>
      </c>
      <c r="F174" s="91">
        <f>+'PROGRAMA 01'!F174+'PROGRAMA 02 '!F175+'PROGRAMA 03 CON PROYEC.'!F175+'PROGRAMA 04'!F174</f>
        <v>1300000</v>
      </c>
      <c r="G174" s="91">
        <f>+'PROGRAMA 01'!G174+'PROGRAMA 02 '!G175+'PROGRAMA 03 CON PROYEC.'!G175+'PROGRAMA 04'!G174</f>
        <v>0</v>
      </c>
      <c r="H174" s="91">
        <f>+'PROGRAMA 01'!H174+'PROGRAMA 02 '!H175+'PROGRAMA 03 CON PROYEC.'!H175+'PROGRAMA 04'!H174</f>
        <v>0</v>
      </c>
      <c r="I174" s="91">
        <f>+'PROGRAMA 01'!I174+'PROGRAMA 02 '!I175+'PROGRAMA 03 CON PROYEC.'!I175+'PROGRAMA 04'!I174</f>
        <v>0</v>
      </c>
      <c r="J174" s="91">
        <f>+'PROGRAMA 01'!J174+'PROGRAMA 02 '!J175+'PROGRAMA 03 CON PROYEC.'!J175+'PROGRAMA 04'!J174</f>
        <v>0</v>
      </c>
      <c r="K174" s="91">
        <f>+'PROGRAMA 01'!K174+'PROGRAMA 02 '!K175+'PROGRAMA 03 CON PROYEC.'!K175+'PROGRAMA 04'!K174</f>
        <v>1300000</v>
      </c>
      <c r="L174" s="85">
        <f t="shared" si="44"/>
        <v>0</v>
      </c>
    </row>
    <row r="175" spans="1:12" x14ac:dyDescent="0.2">
      <c r="A175" s="9" t="s">
        <v>188</v>
      </c>
      <c r="B175" s="19" t="s">
        <v>335</v>
      </c>
      <c r="C175" s="91">
        <f>+'PROGRAMA 01'!C175+'PROGRAMA 02 '!C176+'PROGRAMA 03 CON PROYEC.'!C176+'PROGRAMA 04'!C175</f>
        <v>900000</v>
      </c>
      <c r="D175" s="91">
        <f>+'PROGRAMA 01'!D175+'PROGRAMA 02 '!D176+'PROGRAMA 03 CON PROYEC.'!D176+'PROGRAMA 04'!D175</f>
        <v>1450000</v>
      </c>
      <c r="E175" s="91">
        <f>+'PROGRAMA 01'!E175+'PROGRAMA 02 '!E176+'PROGRAMA 03 CON PROYEC.'!E176+'PROGRAMA 04'!E175</f>
        <v>0</v>
      </c>
      <c r="F175" s="91">
        <f>+'PROGRAMA 01'!F175+'PROGRAMA 02 '!F176+'PROGRAMA 03 CON PROYEC.'!F176+'PROGRAMA 04'!F175</f>
        <v>2350000</v>
      </c>
      <c r="G175" s="91">
        <f>+'PROGRAMA 01'!G175+'PROGRAMA 02 '!G176+'PROGRAMA 03 CON PROYEC.'!G176+'PROGRAMA 04'!G175</f>
        <v>849950</v>
      </c>
      <c r="H175" s="91">
        <f>+'PROGRAMA 01'!H175+'PROGRAMA 02 '!H176+'PROGRAMA 03 CON PROYEC.'!H176+'PROGRAMA 04'!H175</f>
        <v>63750</v>
      </c>
      <c r="I175" s="91">
        <f>+'PROGRAMA 01'!I175+'PROGRAMA 02 '!I176+'PROGRAMA 03 CON PROYEC.'!I176+'PROGRAMA 04'!I175</f>
        <v>0</v>
      </c>
      <c r="J175" s="91">
        <f>+'PROGRAMA 01'!J175+'PROGRAMA 02 '!J176+'PROGRAMA 03 CON PROYEC.'!J176+'PROGRAMA 04'!J175</f>
        <v>913700</v>
      </c>
      <c r="K175" s="91">
        <f>+'PROGRAMA 01'!K175+'PROGRAMA 02 '!K176+'PROGRAMA 03 CON PROYEC.'!K176+'PROGRAMA 04'!K175</f>
        <v>1436300</v>
      </c>
      <c r="L175" s="85">
        <f t="shared" si="44"/>
        <v>38.880851063829788</v>
      </c>
    </row>
    <row r="176" spans="1:12" ht="8.25" hidden="1" customHeight="1" outlineLevel="1" x14ac:dyDescent="0.2">
      <c r="A176" s="9"/>
      <c r="B176" s="16"/>
      <c r="C176" s="89"/>
      <c r="D176" s="89"/>
      <c r="E176" s="89"/>
      <c r="F176" s="89"/>
      <c r="G176" s="89"/>
      <c r="H176" s="89"/>
      <c r="I176" s="89"/>
      <c r="J176" s="89"/>
      <c r="K176" s="89"/>
    </row>
    <row r="177" spans="1:12" hidden="1" outlineLevel="1" x14ac:dyDescent="0.2">
      <c r="A177" s="8" t="s">
        <v>189</v>
      </c>
      <c r="B177" s="18" t="s">
        <v>190</v>
      </c>
      <c r="C177" s="92">
        <f t="shared" ref="C177:K177" si="45">+C179+C180+C181</f>
        <v>0</v>
      </c>
      <c r="D177" s="92">
        <f t="shared" si="45"/>
        <v>0</v>
      </c>
      <c r="E177" s="92">
        <f t="shared" si="45"/>
        <v>0</v>
      </c>
      <c r="F177" s="92">
        <f t="shared" si="45"/>
        <v>0</v>
      </c>
      <c r="G177" s="92">
        <f t="shared" si="45"/>
        <v>0</v>
      </c>
      <c r="H177" s="92">
        <f t="shared" si="45"/>
        <v>0</v>
      </c>
      <c r="I177" s="92">
        <f t="shared" si="45"/>
        <v>0</v>
      </c>
      <c r="J177" s="92">
        <f t="shared" si="45"/>
        <v>0</v>
      </c>
      <c r="K177" s="92">
        <f t="shared" si="45"/>
        <v>0</v>
      </c>
      <c r="L177" s="84" t="e">
        <f>+(J177/F177)*100</f>
        <v>#DIV/0!</v>
      </c>
    </row>
    <row r="178" spans="1:12" ht="8.25" hidden="1" customHeight="1" outlineLevel="1" x14ac:dyDescent="0.2">
      <c r="A178" s="9"/>
      <c r="B178" s="16"/>
      <c r="C178" s="89"/>
      <c r="D178" s="89"/>
      <c r="E178" s="89"/>
      <c r="F178" s="89"/>
      <c r="G178" s="89"/>
      <c r="H178" s="89"/>
      <c r="I178" s="89"/>
      <c r="J178" s="89"/>
      <c r="K178" s="89"/>
    </row>
    <row r="179" spans="1:12" hidden="1" outlineLevel="1" x14ac:dyDescent="0.2">
      <c r="A179" s="9" t="s">
        <v>191</v>
      </c>
      <c r="B179" s="16" t="s">
        <v>192</v>
      </c>
      <c r="C179" s="91">
        <f>+'PROGRAMA 01'!C179+'PROGRAMA 02 '!C180+'PROGRAMA 03 CON PROYEC.'!C180+'PROGRAMA 04'!C179</f>
        <v>0</v>
      </c>
      <c r="D179" s="91">
        <f>+'PROGRAMA 01'!D179+'PROGRAMA 02 '!D180+'PROGRAMA 03 CON PROYEC.'!D180+'PROGRAMA 04'!D179</f>
        <v>0</v>
      </c>
      <c r="E179" s="91">
        <f>+'PROGRAMA 01'!E179+'PROGRAMA 02 '!E180+'PROGRAMA 03 CON PROYEC.'!E180+'PROGRAMA 04'!E179</f>
        <v>0</v>
      </c>
      <c r="F179" s="91">
        <f>+'PROGRAMA 01'!F179+'PROGRAMA 02 '!F180+'PROGRAMA 03 CON PROYEC.'!F180+'PROGRAMA 04'!F179</f>
        <v>0</v>
      </c>
      <c r="G179" s="91">
        <f>+'PROGRAMA 01'!G179+'PROGRAMA 02 '!G180+'PROGRAMA 03 CON PROYEC.'!G180+'PROGRAMA 04'!G179</f>
        <v>0</v>
      </c>
      <c r="H179" s="91">
        <f>+'PROGRAMA 01'!H179+'PROGRAMA 02 '!H180+'PROGRAMA 03 CON PROYEC.'!H180+'PROGRAMA 04'!H179</f>
        <v>0</v>
      </c>
      <c r="I179" s="91">
        <f>+'PROGRAMA 01'!I179+'PROGRAMA 02 '!I180+'PROGRAMA 03 CON PROYEC.'!I180+'PROGRAMA 04'!I179</f>
        <v>0</v>
      </c>
      <c r="J179" s="91">
        <f>+'PROGRAMA 01'!J179+'PROGRAMA 02 '!J180+'PROGRAMA 03 CON PROYEC.'!J180+'PROGRAMA 04'!J179</f>
        <v>0</v>
      </c>
      <c r="K179" s="91">
        <f>+'PROGRAMA 01'!K179+'PROGRAMA 02 '!K180+'PROGRAMA 03 CON PROYEC.'!K180+'PROGRAMA 04'!K179</f>
        <v>0</v>
      </c>
      <c r="L179" s="85" t="e">
        <f t="shared" ref="L179:L181" si="46">+(J179/F179)*100</f>
        <v>#DIV/0!</v>
      </c>
    </row>
    <row r="180" spans="1:12" hidden="1" outlineLevel="1" x14ac:dyDescent="0.2">
      <c r="A180" s="9" t="s">
        <v>193</v>
      </c>
      <c r="B180" s="16" t="s">
        <v>194</v>
      </c>
      <c r="C180" s="91">
        <f>+'PROGRAMA 01'!C180+'PROGRAMA 02 '!C181+'PROGRAMA 03 CON PROYEC.'!C181+'PROGRAMA 04'!C180</f>
        <v>0</v>
      </c>
      <c r="D180" s="91">
        <f>+'PROGRAMA 01'!D180+'PROGRAMA 02 '!D181+'PROGRAMA 03 CON PROYEC.'!D181+'PROGRAMA 04'!D180</f>
        <v>0</v>
      </c>
      <c r="E180" s="91">
        <f>+'PROGRAMA 01'!E180+'PROGRAMA 02 '!E181+'PROGRAMA 03 CON PROYEC.'!E181+'PROGRAMA 04'!E180</f>
        <v>0</v>
      </c>
      <c r="F180" s="91">
        <f>+'PROGRAMA 01'!F180+'PROGRAMA 02 '!F181+'PROGRAMA 03 CON PROYEC.'!F181+'PROGRAMA 04'!F180</f>
        <v>0</v>
      </c>
      <c r="G180" s="91">
        <f>+'PROGRAMA 01'!G180+'PROGRAMA 02 '!G181+'PROGRAMA 03 CON PROYEC.'!G181+'PROGRAMA 04'!G180</f>
        <v>0</v>
      </c>
      <c r="H180" s="91">
        <f>+'PROGRAMA 01'!H180+'PROGRAMA 02 '!H181+'PROGRAMA 03 CON PROYEC.'!H181+'PROGRAMA 04'!H180</f>
        <v>0</v>
      </c>
      <c r="I180" s="91">
        <f>+'PROGRAMA 01'!I180+'PROGRAMA 02 '!I181+'PROGRAMA 03 CON PROYEC.'!I181+'PROGRAMA 04'!I180</f>
        <v>0</v>
      </c>
      <c r="J180" s="91">
        <f>+'PROGRAMA 01'!J180+'PROGRAMA 02 '!J181+'PROGRAMA 03 CON PROYEC.'!J181+'PROGRAMA 04'!J180</f>
        <v>0</v>
      </c>
      <c r="K180" s="91">
        <f>+'PROGRAMA 01'!K180+'PROGRAMA 02 '!K181+'PROGRAMA 03 CON PROYEC.'!K181+'PROGRAMA 04'!K180</f>
        <v>0</v>
      </c>
      <c r="L180" s="85" t="e">
        <f t="shared" si="46"/>
        <v>#DIV/0!</v>
      </c>
    </row>
    <row r="181" spans="1:12" hidden="1" outlineLevel="1" x14ac:dyDescent="0.2">
      <c r="A181" s="9" t="s">
        <v>195</v>
      </c>
      <c r="B181" s="16" t="s">
        <v>196</v>
      </c>
      <c r="C181" s="91">
        <f>+'PROGRAMA 01'!C181+'PROGRAMA 02 '!C182+'PROGRAMA 03 CON PROYEC.'!C182+'PROGRAMA 04'!C181</f>
        <v>0</v>
      </c>
      <c r="D181" s="91">
        <f>+'PROGRAMA 01'!D181+'PROGRAMA 02 '!D182+'PROGRAMA 03 CON PROYEC.'!D182+'PROGRAMA 04'!D181</f>
        <v>0</v>
      </c>
      <c r="E181" s="91">
        <f>+'PROGRAMA 01'!E181+'PROGRAMA 02 '!E182+'PROGRAMA 03 CON PROYEC.'!E182+'PROGRAMA 04'!E181</f>
        <v>0</v>
      </c>
      <c r="F181" s="91">
        <f>+'PROGRAMA 01'!F181+'PROGRAMA 02 '!F182+'PROGRAMA 03 CON PROYEC.'!F182+'PROGRAMA 04'!F181</f>
        <v>0</v>
      </c>
      <c r="G181" s="91">
        <f>+'PROGRAMA 01'!G181+'PROGRAMA 02 '!G182+'PROGRAMA 03 CON PROYEC.'!G182+'PROGRAMA 04'!G181</f>
        <v>0</v>
      </c>
      <c r="H181" s="91">
        <f>+'PROGRAMA 01'!H181+'PROGRAMA 02 '!H182+'PROGRAMA 03 CON PROYEC.'!H182+'PROGRAMA 04'!H181</f>
        <v>0</v>
      </c>
      <c r="I181" s="91">
        <f>+'PROGRAMA 01'!I181+'PROGRAMA 02 '!I182+'PROGRAMA 03 CON PROYEC.'!I182+'PROGRAMA 04'!I181</f>
        <v>0</v>
      </c>
      <c r="J181" s="91">
        <f>+'PROGRAMA 01'!J181+'PROGRAMA 02 '!J182+'PROGRAMA 03 CON PROYEC.'!J182+'PROGRAMA 04'!J181</f>
        <v>0</v>
      </c>
      <c r="K181" s="91">
        <f>+'PROGRAMA 01'!K181+'PROGRAMA 02 '!K182+'PROGRAMA 03 CON PROYEC.'!K182+'PROGRAMA 04'!K181</f>
        <v>0</v>
      </c>
      <c r="L181" s="85" t="e">
        <f t="shared" si="46"/>
        <v>#DIV/0!</v>
      </c>
    </row>
    <row r="182" spans="1:12" ht="8.25" customHeight="1" outlineLevel="1" x14ac:dyDescent="0.2">
      <c r="A182" s="9"/>
      <c r="B182" s="16"/>
      <c r="C182" s="89"/>
      <c r="D182" s="89"/>
      <c r="E182" s="89"/>
      <c r="F182" s="89"/>
      <c r="G182" s="89"/>
      <c r="H182" s="89"/>
      <c r="I182" s="89"/>
      <c r="J182" s="89"/>
      <c r="K182" s="89"/>
    </row>
    <row r="183" spans="1:12" outlineLevel="1" x14ac:dyDescent="0.2">
      <c r="A183" s="8" t="s">
        <v>197</v>
      </c>
      <c r="B183" s="18" t="s">
        <v>336</v>
      </c>
      <c r="C183" s="92">
        <f t="shared" ref="C183:K183" si="47">+C185</f>
        <v>221869700</v>
      </c>
      <c r="D183" s="92">
        <f t="shared" si="47"/>
        <v>-76780887</v>
      </c>
      <c r="E183" s="92">
        <f t="shared" si="47"/>
        <v>2701122874</v>
      </c>
      <c r="F183" s="92">
        <f t="shared" si="47"/>
        <v>2846211687</v>
      </c>
      <c r="G183" s="92">
        <f t="shared" si="47"/>
        <v>4140268.1100000003</v>
      </c>
      <c r="H183" s="92">
        <f t="shared" si="47"/>
        <v>49115797.840000004</v>
      </c>
      <c r="I183" s="92">
        <f t="shared" si="47"/>
        <v>0</v>
      </c>
      <c r="J183" s="92">
        <f t="shared" si="47"/>
        <v>53256065.950000003</v>
      </c>
      <c r="K183" s="92">
        <f t="shared" si="47"/>
        <v>2792955621.0500002</v>
      </c>
      <c r="L183" s="84">
        <f>+(J183/F183)*100</f>
        <v>1.8711210481372746</v>
      </c>
    </row>
    <row r="184" spans="1:12" ht="8.25" customHeight="1" outlineLevel="1" x14ac:dyDescent="0.2">
      <c r="A184" s="9"/>
      <c r="B184" s="16"/>
      <c r="C184" s="89"/>
      <c r="D184" s="89"/>
      <c r="E184" s="89"/>
      <c r="F184" s="89"/>
      <c r="G184" s="89"/>
      <c r="H184" s="89"/>
      <c r="I184" s="89"/>
      <c r="J184" s="89"/>
      <c r="K184" s="89"/>
    </row>
    <row r="185" spans="1:12" x14ac:dyDescent="0.2">
      <c r="A185" s="9" t="s">
        <v>295</v>
      </c>
      <c r="B185" s="16" t="s">
        <v>296</v>
      </c>
      <c r="C185" s="91">
        <f>+'PROGRAMA 01'!C185+'PROGRAMA 02 '!C186+'PROGRAMA 03 CON PROYEC.'!C186+'PROGRAMA 04'!C185</f>
        <v>221869700</v>
      </c>
      <c r="D185" s="91">
        <f>+'PROGRAMA 01'!D185+'PROGRAMA 02 '!D186+'PROGRAMA 03 CON PROYEC.'!D186+'PROGRAMA 04'!D185</f>
        <v>-76780887</v>
      </c>
      <c r="E185" s="91">
        <f>+'PROGRAMA 01'!E185+'PROGRAMA 02 '!E186+'PROGRAMA 03 CON PROYEC.'!E186+'PROGRAMA 04'!E185</f>
        <v>2701122874</v>
      </c>
      <c r="F185" s="91">
        <f>+'PROGRAMA 01'!F185+'PROGRAMA 02 '!F186+'PROGRAMA 03 CON PROYEC.'!F186+'PROGRAMA 04'!F185</f>
        <v>2846211687</v>
      </c>
      <c r="G185" s="91">
        <f>+'PROGRAMA 01'!G185+'PROGRAMA 02 '!G186+'PROGRAMA 03 CON PROYEC.'!G186+'PROGRAMA 04'!G185</f>
        <v>4140268.1100000003</v>
      </c>
      <c r="H185" s="91">
        <f>+'PROGRAMA 01'!H185+'PROGRAMA 02 '!H186+'PROGRAMA 03 CON PROYEC.'!H186+'PROGRAMA 04'!H185</f>
        <v>49115797.840000004</v>
      </c>
      <c r="I185" s="91">
        <f>+'PROGRAMA 01'!I185+'PROGRAMA 02 '!I186+'PROGRAMA 03 CON PROYEC.'!I186+'PROGRAMA 04'!I185</f>
        <v>0</v>
      </c>
      <c r="J185" s="91">
        <f>+'PROGRAMA 01'!J185+'PROGRAMA 02 '!J186+'PROGRAMA 03 CON PROYEC.'!J186+'PROGRAMA 04'!J185</f>
        <v>53256065.950000003</v>
      </c>
      <c r="K185" s="91">
        <f>+'PROGRAMA 01'!K185+'PROGRAMA 02 '!K186+'PROGRAMA 03 CON PROYEC.'!K186+'PROGRAMA 04'!K185</f>
        <v>2792955621.0500002</v>
      </c>
      <c r="L185" s="85">
        <f>+(J185/F185)*100</f>
        <v>1.8711210481372746</v>
      </c>
    </row>
    <row r="186" spans="1:12" ht="12" thickBot="1" x14ac:dyDescent="0.25">
      <c r="A186" s="27"/>
      <c r="B186" s="22"/>
      <c r="C186" s="91"/>
      <c r="D186" s="91"/>
      <c r="E186" s="91"/>
      <c r="F186" s="91"/>
      <c r="G186" s="91"/>
      <c r="H186" s="91"/>
      <c r="I186" s="91"/>
      <c r="J186" s="91"/>
      <c r="K186" s="91"/>
      <c r="L186" s="81"/>
    </row>
    <row r="187" spans="1:12" ht="12" thickBot="1" x14ac:dyDescent="0.25">
      <c r="A187" s="25">
        <v>6</v>
      </c>
      <c r="B187" s="17" t="s">
        <v>198</v>
      </c>
      <c r="C187" s="90">
        <f t="shared" ref="C187:K187" si="48">+C189+C195+C199+C203</f>
        <v>550760822</v>
      </c>
      <c r="D187" s="90">
        <f t="shared" si="48"/>
        <v>62500000</v>
      </c>
      <c r="E187" s="90">
        <f t="shared" si="48"/>
        <v>109090234</v>
      </c>
      <c r="F187" s="90">
        <f t="shared" si="48"/>
        <v>722351056</v>
      </c>
      <c r="G187" s="90">
        <f t="shared" si="48"/>
        <v>616942996.20999992</v>
      </c>
      <c r="H187" s="90">
        <f t="shared" si="48"/>
        <v>91775209.159999996</v>
      </c>
      <c r="I187" s="90">
        <f t="shared" si="48"/>
        <v>0</v>
      </c>
      <c r="J187" s="90">
        <f t="shared" si="48"/>
        <v>708718205.37</v>
      </c>
      <c r="K187" s="90">
        <f t="shared" si="48"/>
        <v>13632850.629999999</v>
      </c>
      <c r="L187" s="80">
        <f>+(J187/F187)*100</f>
        <v>98.112711192603285</v>
      </c>
    </row>
    <row r="188" spans="1:12" ht="8.25" customHeight="1" outlineLevel="1" x14ac:dyDescent="0.2">
      <c r="A188" s="9"/>
      <c r="B188" s="16"/>
      <c r="C188" s="89"/>
      <c r="D188" s="89"/>
      <c r="E188" s="89"/>
      <c r="F188" s="89"/>
      <c r="G188" s="89"/>
      <c r="H188" s="89"/>
      <c r="I188" s="89"/>
      <c r="J188" s="89"/>
      <c r="K188" s="89"/>
    </row>
    <row r="189" spans="1:12" outlineLevel="1" x14ac:dyDescent="0.2">
      <c r="A189" s="8" t="s">
        <v>199</v>
      </c>
      <c r="B189" s="18" t="s">
        <v>200</v>
      </c>
      <c r="C189" s="92">
        <f>+C191+C192+C193</f>
        <v>477380822</v>
      </c>
      <c r="D189" s="92">
        <f>+D191+D192+D193</f>
        <v>-1730000</v>
      </c>
      <c r="E189" s="92">
        <f t="shared" ref="E189:K189" si="49">+E191+E192+E193</f>
        <v>108740234</v>
      </c>
      <c r="F189" s="92">
        <f t="shared" si="49"/>
        <v>584391056</v>
      </c>
      <c r="G189" s="92">
        <f t="shared" si="49"/>
        <v>502533525.5</v>
      </c>
      <c r="H189" s="92">
        <f t="shared" si="49"/>
        <v>79450734.5</v>
      </c>
      <c r="I189" s="92">
        <f t="shared" si="49"/>
        <v>0</v>
      </c>
      <c r="J189" s="92">
        <f t="shared" si="49"/>
        <v>581984260</v>
      </c>
      <c r="K189" s="92">
        <f t="shared" si="49"/>
        <v>2406796</v>
      </c>
      <c r="L189" s="84">
        <f>+(J189/F189)*100</f>
        <v>99.588153176663269</v>
      </c>
    </row>
    <row r="190" spans="1:12" ht="8.25" customHeight="1" outlineLevel="1" x14ac:dyDescent="0.2">
      <c r="A190" s="9"/>
      <c r="B190" s="16"/>
      <c r="C190" s="89"/>
      <c r="D190" s="89"/>
      <c r="E190" s="89"/>
      <c r="F190" s="89"/>
      <c r="G190" s="89"/>
      <c r="H190" s="89"/>
      <c r="I190" s="89"/>
      <c r="J190" s="89"/>
      <c r="K190" s="89"/>
    </row>
    <row r="191" spans="1:12" x14ac:dyDescent="0.2">
      <c r="A191" s="13" t="s">
        <v>201</v>
      </c>
      <c r="B191" s="20" t="s">
        <v>337</v>
      </c>
      <c r="C191" s="91">
        <f>+'PROGRAMA 01'!C191+'PROGRAMA 02 '!C192+'PROGRAMA 03 CON PROYEC.'!C192+'PROGRAMA 04'!C191</f>
        <v>468380822</v>
      </c>
      <c r="D191" s="91">
        <f>+'PROGRAMA 01'!D191+'PROGRAMA 02 '!D192+'PROGRAMA 03 CON PROYEC.'!D192+'PROGRAMA 04'!D191</f>
        <v>-1570000</v>
      </c>
      <c r="E191" s="91">
        <f>+'PROGRAMA 01'!E191+'PROGRAMA 02 '!E192+'PROGRAMA 03 CON PROYEC.'!E192+'PROGRAMA 04'!E191</f>
        <v>73514367</v>
      </c>
      <c r="F191" s="91">
        <f>+'PROGRAMA 01'!F191+'PROGRAMA 02 '!F192+'PROGRAMA 03 CON PROYEC.'!F192+'PROGRAMA 04'!F191</f>
        <v>540325189</v>
      </c>
      <c r="G191" s="91">
        <f>+'PROGRAMA 01'!G191+'PROGRAMA 02 '!G192+'PROGRAMA 03 CON PROYEC.'!G192+'PROGRAMA 04'!G191</f>
        <v>493770321.5</v>
      </c>
      <c r="H191" s="91">
        <f>+'PROGRAMA 01'!H191+'PROGRAMA 02 '!H192+'PROGRAMA 03 CON PROYEC.'!H192+'PROGRAMA 04'!H191</f>
        <v>44224867.5</v>
      </c>
      <c r="I191" s="91">
        <f>+'PROGRAMA 01'!I191+'PROGRAMA 02 '!I192+'PROGRAMA 03 CON PROYEC.'!I192+'PROGRAMA 04'!I191</f>
        <v>0</v>
      </c>
      <c r="J191" s="91">
        <f>+'PROGRAMA 01'!J191+'PROGRAMA 02 '!J192+'PROGRAMA 03 CON PROYEC.'!J192+'PROGRAMA 04'!J191</f>
        <v>537995189</v>
      </c>
      <c r="K191" s="91">
        <f>+'PROGRAMA 01'!K191+'PROGRAMA 02 '!K192+'PROGRAMA 03 CON PROYEC.'!K192+'PROGRAMA 04'!K191</f>
        <v>2330000</v>
      </c>
      <c r="L191" s="85">
        <f t="shared" ref="L191:L192" si="50">+(J191/F191)*100</f>
        <v>99.568778201084385</v>
      </c>
    </row>
    <row r="192" spans="1:12" x14ac:dyDescent="0.2">
      <c r="A192" s="13" t="s">
        <v>202</v>
      </c>
      <c r="B192" s="20" t="s">
        <v>338</v>
      </c>
      <c r="C192" s="91">
        <f>+'PROGRAMA 01'!C192+'PROGRAMA 02 '!C193+'PROGRAMA 03 CON PROYEC.'!C193+'PROGRAMA 04'!C192</f>
        <v>9000000</v>
      </c>
      <c r="D192" s="91">
        <f>+'PROGRAMA 01'!D192+'PROGRAMA 02 '!D193+'PROGRAMA 03 CON PROYEC.'!D193+'PROGRAMA 04'!D192</f>
        <v>-160000</v>
      </c>
      <c r="E192" s="91">
        <f>+'PROGRAMA 01'!E192+'PROGRAMA 02 '!E193+'PROGRAMA 03 CON PROYEC.'!E193+'PROGRAMA 04'!E192</f>
        <v>0</v>
      </c>
      <c r="F192" s="91">
        <f>+'PROGRAMA 01'!F192+'PROGRAMA 02 '!F193+'PROGRAMA 03 CON PROYEC.'!F193+'PROGRAMA 04'!F192</f>
        <v>8840000</v>
      </c>
      <c r="G192" s="91">
        <f>+'PROGRAMA 01'!G192+'PROGRAMA 02 '!G193+'PROGRAMA 03 CON PROYEC.'!G193+'PROGRAMA 04'!G192</f>
        <v>8763204</v>
      </c>
      <c r="H192" s="91">
        <f>+'PROGRAMA 01'!H192+'PROGRAMA 02 '!H193+'PROGRAMA 03 CON PROYEC.'!H193+'PROGRAMA 04'!H192</f>
        <v>0</v>
      </c>
      <c r="I192" s="91">
        <f>+'PROGRAMA 01'!I192+'PROGRAMA 02 '!I193+'PROGRAMA 03 CON PROYEC.'!I193+'PROGRAMA 04'!I192</f>
        <v>0</v>
      </c>
      <c r="J192" s="91">
        <f>+'PROGRAMA 01'!J192+'PROGRAMA 02 '!J193+'PROGRAMA 03 CON PROYEC.'!J193+'PROGRAMA 04'!J192</f>
        <v>8763204</v>
      </c>
      <c r="K192" s="91">
        <f>+'PROGRAMA 01'!K192+'PROGRAMA 02 '!K193+'PROGRAMA 03 CON PROYEC.'!K193+'PROGRAMA 04'!K192</f>
        <v>76796</v>
      </c>
      <c r="L192" s="85">
        <f t="shared" si="50"/>
        <v>99.131266968325789</v>
      </c>
    </row>
    <row r="193" spans="1:12" x14ac:dyDescent="0.2">
      <c r="A193" s="13" t="s">
        <v>377</v>
      </c>
      <c r="B193" s="20" t="s">
        <v>378</v>
      </c>
      <c r="C193" s="91">
        <f>+'PROGRAMA 01'!C193+'PROGRAMA 02 '!C194+'PROGRAMA 03 CON PROYEC.'!C194+'PROGRAMA 04'!C193</f>
        <v>0</v>
      </c>
      <c r="D193" s="91">
        <f>+'PROGRAMA 01'!D193+'PROGRAMA 02 '!D194+'PROGRAMA 03 CON PROYEC.'!D194+'PROGRAMA 04'!D193</f>
        <v>0</v>
      </c>
      <c r="E193" s="91">
        <f>+'PROGRAMA 01'!E193+'PROGRAMA 02 '!E194+'PROGRAMA 03 CON PROYEC.'!E194+'PROGRAMA 04'!E193</f>
        <v>35225867</v>
      </c>
      <c r="F193" s="91">
        <f>+'PROGRAMA 01'!F193+'PROGRAMA 02 '!F194+'PROGRAMA 03 CON PROYEC.'!F194+'PROGRAMA 04'!F193</f>
        <v>35225867</v>
      </c>
      <c r="G193" s="91">
        <f>+'PROGRAMA 01'!G193+'PROGRAMA 02 '!G194+'PROGRAMA 03 CON PROYEC.'!G194+'PROGRAMA 04'!G193</f>
        <v>0</v>
      </c>
      <c r="H193" s="91">
        <f>+'PROGRAMA 01'!H193+'PROGRAMA 02 '!H194+'PROGRAMA 03 CON PROYEC.'!H194+'PROGRAMA 04'!H193</f>
        <v>35225867</v>
      </c>
      <c r="I193" s="91">
        <f>+'PROGRAMA 01'!I193+'PROGRAMA 02 '!I194+'PROGRAMA 03 CON PROYEC.'!I194+'PROGRAMA 04'!I193</f>
        <v>0</v>
      </c>
      <c r="J193" s="91">
        <f>+'PROGRAMA 01'!J193+'PROGRAMA 02 '!J194+'PROGRAMA 03 CON PROYEC.'!J194+'PROGRAMA 04'!J193</f>
        <v>35225867</v>
      </c>
      <c r="K193" s="91">
        <f>+'PROGRAMA 01'!K193+'PROGRAMA 02 '!K194+'PROGRAMA 03 CON PROYEC.'!K194+'PROGRAMA 04'!K193</f>
        <v>0</v>
      </c>
      <c r="L193" s="85">
        <f t="shared" ref="L193" si="51">+(J193/F193)*100</f>
        <v>100</v>
      </c>
    </row>
    <row r="194" spans="1:12" ht="8.25" customHeight="1" outlineLevel="1" x14ac:dyDescent="0.2">
      <c r="A194" s="9"/>
      <c r="B194" s="16"/>
      <c r="C194" s="91"/>
      <c r="D194" s="91"/>
      <c r="E194" s="91"/>
      <c r="F194" s="91"/>
      <c r="G194" s="91"/>
      <c r="H194" s="91"/>
      <c r="I194" s="91"/>
      <c r="J194" s="91"/>
      <c r="K194" s="91"/>
    </row>
    <row r="195" spans="1:12" outlineLevel="1" x14ac:dyDescent="0.2">
      <c r="A195" s="8" t="s">
        <v>203</v>
      </c>
      <c r="B195" s="18" t="s">
        <v>204</v>
      </c>
      <c r="C195" s="92">
        <f t="shared" ref="C195:K195" si="52">+C197</f>
        <v>72800000</v>
      </c>
      <c r="D195" s="92">
        <f t="shared" si="52"/>
        <v>62500000</v>
      </c>
      <c r="E195" s="92">
        <f t="shared" si="52"/>
        <v>350000</v>
      </c>
      <c r="F195" s="92">
        <f t="shared" si="52"/>
        <v>135650000</v>
      </c>
      <c r="G195" s="92">
        <f t="shared" si="52"/>
        <v>113715573.40000001</v>
      </c>
      <c r="H195" s="92">
        <f t="shared" si="52"/>
        <v>10761055.439999999</v>
      </c>
      <c r="I195" s="92">
        <f t="shared" si="52"/>
        <v>0</v>
      </c>
      <c r="J195" s="92">
        <f t="shared" si="52"/>
        <v>124476628.83999999</v>
      </c>
      <c r="K195" s="92">
        <f t="shared" si="52"/>
        <v>11173371.16</v>
      </c>
      <c r="L195" s="84">
        <f>+(J195/F195)*100</f>
        <v>91.763087976409878</v>
      </c>
    </row>
    <row r="196" spans="1:12" ht="8.25" customHeight="1" outlineLevel="1" x14ac:dyDescent="0.2">
      <c r="A196" s="9"/>
      <c r="B196" s="16"/>
      <c r="C196" s="89"/>
      <c r="D196" s="89"/>
      <c r="E196" s="89"/>
      <c r="F196" s="89"/>
      <c r="G196" s="89"/>
      <c r="H196" s="89"/>
      <c r="I196" s="89"/>
      <c r="J196" s="89"/>
      <c r="K196" s="89"/>
    </row>
    <row r="197" spans="1:12" x14ac:dyDescent="0.2">
      <c r="A197" s="13" t="s">
        <v>205</v>
      </c>
      <c r="B197" s="20" t="s">
        <v>206</v>
      </c>
      <c r="C197" s="91">
        <f>+'PROGRAMA 01'!C197+'PROGRAMA 02 '!C198+'PROGRAMA 03 CON PROYEC.'!C199+'PROGRAMA 04'!C197</f>
        <v>72800000</v>
      </c>
      <c r="D197" s="91">
        <f>+'PROGRAMA 01'!D197+'PROGRAMA 02 '!D198+'PROGRAMA 03 CON PROYEC.'!D199+'PROGRAMA 04'!D197</f>
        <v>62500000</v>
      </c>
      <c r="E197" s="91">
        <f>+'PROGRAMA 01'!E197+'PROGRAMA 02 '!E198+'PROGRAMA 03 CON PROYEC.'!E199+'PROGRAMA 04'!E197</f>
        <v>350000</v>
      </c>
      <c r="F197" s="91">
        <f>+'PROGRAMA 01'!F197+'PROGRAMA 02 '!F198+'PROGRAMA 03 CON PROYEC.'!F199+'PROGRAMA 04'!F197</f>
        <v>135650000</v>
      </c>
      <c r="G197" s="91">
        <f>+'PROGRAMA 01'!G197+'PROGRAMA 02 '!G198+'PROGRAMA 03 CON PROYEC.'!G199+'PROGRAMA 04'!G197</f>
        <v>113715573.40000001</v>
      </c>
      <c r="H197" s="91">
        <f>+'PROGRAMA 01'!H197+'PROGRAMA 02 '!H198+'PROGRAMA 03 CON PROYEC.'!H199+'PROGRAMA 04'!H197</f>
        <v>10761055.439999999</v>
      </c>
      <c r="I197" s="91">
        <f>+'PROGRAMA 01'!I197+'PROGRAMA 02 '!I198+'PROGRAMA 03 CON PROYEC.'!I199+'PROGRAMA 04'!I197</f>
        <v>0</v>
      </c>
      <c r="J197" s="91">
        <f>+'PROGRAMA 01'!J197+'PROGRAMA 02 '!J198+'PROGRAMA 03 CON PROYEC.'!J199+'PROGRAMA 04'!J197</f>
        <v>124476628.83999999</v>
      </c>
      <c r="K197" s="91">
        <f>+'PROGRAMA 01'!K197+'PROGRAMA 02 '!K198+'PROGRAMA 03 CON PROYEC.'!K199+'PROGRAMA 04'!K197</f>
        <v>11173371.16</v>
      </c>
      <c r="L197" s="85">
        <f>+(J197/F197)*100</f>
        <v>91.763087976409878</v>
      </c>
    </row>
    <row r="198" spans="1:12" hidden="1" outlineLevel="1" x14ac:dyDescent="0.2">
      <c r="A198" s="13"/>
      <c r="B198" s="20"/>
      <c r="C198" s="91"/>
      <c r="D198" s="91"/>
      <c r="E198" s="91"/>
      <c r="F198" s="91"/>
      <c r="G198" s="91"/>
      <c r="H198" s="91"/>
      <c r="I198" s="91"/>
      <c r="J198" s="91"/>
      <c r="K198" s="91"/>
      <c r="L198" s="85"/>
    </row>
    <row r="199" spans="1:12" hidden="1" outlineLevel="1" x14ac:dyDescent="0.2">
      <c r="A199" s="8" t="s">
        <v>235</v>
      </c>
      <c r="B199" s="18" t="s">
        <v>237</v>
      </c>
      <c r="C199" s="92">
        <f t="shared" ref="C199:K199" si="53">+C201</f>
        <v>0</v>
      </c>
      <c r="D199" s="92">
        <f t="shared" si="53"/>
        <v>1570000</v>
      </c>
      <c r="E199" s="92">
        <f t="shared" si="53"/>
        <v>0</v>
      </c>
      <c r="F199" s="92">
        <f t="shared" si="53"/>
        <v>1570000</v>
      </c>
      <c r="G199" s="92">
        <f t="shared" si="53"/>
        <v>0</v>
      </c>
      <c r="H199" s="92">
        <f t="shared" si="53"/>
        <v>1563419.22</v>
      </c>
      <c r="I199" s="92">
        <f t="shared" si="53"/>
        <v>0</v>
      </c>
      <c r="J199" s="92">
        <f t="shared" si="53"/>
        <v>1563419.22</v>
      </c>
      <c r="K199" s="92">
        <f t="shared" si="53"/>
        <v>6580.7800000000279</v>
      </c>
      <c r="L199" s="84">
        <v>0</v>
      </c>
    </row>
    <row r="200" spans="1:12" hidden="1" outlineLevel="1" x14ac:dyDescent="0.2">
      <c r="A200" s="13"/>
      <c r="B200" s="20"/>
      <c r="C200" s="91"/>
      <c r="D200" s="91"/>
      <c r="E200" s="91"/>
      <c r="F200" s="91"/>
      <c r="G200" s="91"/>
      <c r="H200" s="91"/>
      <c r="I200" s="91"/>
      <c r="J200" s="91"/>
      <c r="K200" s="91"/>
      <c r="L200" s="85"/>
    </row>
    <row r="201" spans="1:12" hidden="1" x14ac:dyDescent="0.2">
      <c r="A201" s="13" t="s">
        <v>236</v>
      </c>
      <c r="B201" s="20" t="s">
        <v>238</v>
      </c>
      <c r="C201" s="91">
        <f>+'PROGRAMA 01'!C201+'PROGRAMA 02 '!C202+'PROGRAMA 03 CON PROYEC.'!C203+'PROGRAMA 04'!C201</f>
        <v>0</v>
      </c>
      <c r="D201" s="91">
        <f>+'PROGRAMA 01'!D201+'PROGRAMA 02 '!D202+'PROGRAMA 03 CON PROYEC.'!D203+'PROGRAMA 04'!D201</f>
        <v>1570000</v>
      </c>
      <c r="E201" s="91">
        <f>+'PROGRAMA 01'!E201+'PROGRAMA 02 '!E202+'PROGRAMA 03 CON PROYEC.'!E203+'PROGRAMA 04'!E201</f>
        <v>0</v>
      </c>
      <c r="F201" s="91">
        <f>+'PROGRAMA 01'!F201+'PROGRAMA 02 '!F202+'PROGRAMA 03 CON PROYEC.'!F203+'PROGRAMA 04'!F201</f>
        <v>1570000</v>
      </c>
      <c r="G201" s="91">
        <f>+'PROGRAMA 01'!G201+'PROGRAMA 02 '!G202+'PROGRAMA 03 CON PROYEC.'!G203+'PROGRAMA 04'!G201</f>
        <v>0</v>
      </c>
      <c r="H201" s="91">
        <f>+'PROGRAMA 01'!H201+'PROGRAMA 02 '!H202+'PROGRAMA 03 CON PROYEC.'!H203+'PROGRAMA 04'!H201</f>
        <v>1563419.22</v>
      </c>
      <c r="I201" s="91">
        <f>+'PROGRAMA 01'!I201+'PROGRAMA 02 '!I202+'PROGRAMA 03 CON PROYEC.'!I203+'PROGRAMA 04'!I201</f>
        <v>0</v>
      </c>
      <c r="J201" s="91">
        <f>+'PROGRAMA 01'!J201+'PROGRAMA 02 '!J202+'PROGRAMA 03 CON PROYEC.'!J203+'PROGRAMA 04'!J201</f>
        <v>1563419.22</v>
      </c>
      <c r="K201" s="91">
        <f>+'PROGRAMA 01'!K201+'PROGRAMA 02 '!K202+'PROGRAMA 03 CON PROYEC.'!K203+'PROGRAMA 04'!K201</f>
        <v>6580.7800000000279</v>
      </c>
      <c r="L201" s="85">
        <f>+(J201/F201)*100</f>
        <v>99.580842038216559</v>
      </c>
    </row>
    <row r="202" spans="1:12" ht="8.25" customHeight="1" outlineLevel="1" x14ac:dyDescent="0.2">
      <c r="A202" s="9"/>
      <c r="B202" s="16"/>
      <c r="C202" s="89"/>
      <c r="D202" s="89"/>
      <c r="E202" s="89"/>
      <c r="F202" s="89"/>
      <c r="G202" s="89"/>
      <c r="H202" s="89"/>
      <c r="I202" s="89"/>
      <c r="J202" s="89"/>
      <c r="K202" s="89"/>
    </row>
    <row r="203" spans="1:12" outlineLevel="1" x14ac:dyDescent="0.2">
      <c r="A203" s="8" t="s">
        <v>207</v>
      </c>
      <c r="B203" s="18" t="s">
        <v>208</v>
      </c>
      <c r="C203" s="92">
        <f t="shared" ref="C203:K203" si="54">+C205+C206+C207</f>
        <v>580000</v>
      </c>
      <c r="D203" s="92">
        <f t="shared" si="54"/>
        <v>160000</v>
      </c>
      <c r="E203" s="92">
        <f t="shared" si="54"/>
        <v>0</v>
      </c>
      <c r="F203" s="92">
        <f t="shared" si="54"/>
        <v>740000</v>
      </c>
      <c r="G203" s="92">
        <f t="shared" si="54"/>
        <v>693897.31</v>
      </c>
      <c r="H203" s="92">
        <f t="shared" si="54"/>
        <v>0</v>
      </c>
      <c r="I203" s="92">
        <f t="shared" si="54"/>
        <v>0</v>
      </c>
      <c r="J203" s="92">
        <f t="shared" si="54"/>
        <v>693897.31</v>
      </c>
      <c r="K203" s="92">
        <f t="shared" si="54"/>
        <v>46102.689999999944</v>
      </c>
      <c r="L203" s="84">
        <f>+(J203/F203)*100</f>
        <v>93.769906756756754</v>
      </c>
    </row>
    <row r="204" spans="1:12" ht="8.25" customHeight="1" outlineLevel="1" x14ac:dyDescent="0.2">
      <c r="A204" s="9"/>
      <c r="B204" s="16"/>
      <c r="C204" s="89"/>
      <c r="D204" s="89"/>
      <c r="E204" s="89"/>
      <c r="F204" s="89"/>
      <c r="G204" s="89"/>
      <c r="H204" s="89"/>
      <c r="I204" s="89"/>
      <c r="J204" s="89"/>
      <c r="K204" s="89"/>
    </row>
    <row r="205" spans="1:12" hidden="1" x14ac:dyDescent="0.2">
      <c r="A205" s="9" t="s">
        <v>209</v>
      </c>
      <c r="B205" s="16" t="s">
        <v>210</v>
      </c>
      <c r="C205" s="91">
        <f>+'PROGRAMA 01'!C205+'PROGRAMA 02 '!C206+'PROGRAMA 03 CON PROYEC.'!C207+'PROGRAMA 04'!C205</f>
        <v>0</v>
      </c>
      <c r="D205" s="91">
        <f>+'PROGRAMA 01'!D205+'PROGRAMA 02 '!D206+'PROGRAMA 03 CON PROYEC.'!D207+'PROGRAMA 04'!D205</f>
        <v>0</v>
      </c>
      <c r="E205" s="91">
        <f>+'PROGRAMA 01'!E205+'PROGRAMA 02 '!E206+'PROGRAMA 03 CON PROYEC.'!E207+'PROGRAMA 04'!E205</f>
        <v>0</v>
      </c>
      <c r="F205" s="91">
        <f>+'PROGRAMA 01'!F205+'PROGRAMA 02 '!F206+'PROGRAMA 03 CON PROYEC.'!F207+'PROGRAMA 04'!F205</f>
        <v>0</v>
      </c>
      <c r="G205" s="91">
        <f>+'PROGRAMA 01'!G205+'PROGRAMA 02 '!G206+'PROGRAMA 03 CON PROYEC.'!G207+'PROGRAMA 04'!G205</f>
        <v>0</v>
      </c>
      <c r="H205" s="91">
        <f>+'PROGRAMA 01'!H205+'PROGRAMA 02 '!H206+'PROGRAMA 03 CON PROYEC.'!H207+'PROGRAMA 04'!H205</f>
        <v>0</v>
      </c>
      <c r="I205" s="91">
        <f>+'PROGRAMA 01'!I205+'PROGRAMA 02 '!I206+'PROGRAMA 03 CON PROYEC.'!I207+'PROGRAMA 04'!I205</f>
        <v>0</v>
      </c>
      <c r="J205" s="91">
        <f>+'PROGRAMA 01'!J205+'PROGRAMA 02 '!J206+'PROGRAMA 03 CON PROYEC.'!J207+'PROGRAMA 04'!J205</f>
        <v>0</v>
      </c>
      <c r="K205" s="91">
        <f>+'PROGRAMA 01'!K205+'PROGRAMA 02 '!K206+'PROGRAMA 03 CON PROYEC.'!K207+'PROGRAMA 04'!K205</f>
        <v>0</v>
      </c>
      <c r="L205" s="85" t="e">
        <f>+(J205/F205)*100</f>
        <v>#DIV/0!</v>
      </c>
    </row>
    <row r="206" spans="1:12" ht="12" thickBot="1" x14ac:dyDescent="0.25">
      <c r="A206" s="9" t="s">
        <v>219</v>
      </c>
      <c r="B206" s="16" t="s">
        <v>220</v>
      </c>
      <c r="C206" s="91">
        <f>+'PROGRAMA 01'!C206+'PROGRAMA 02 '!C207+'PROGRAMA 03 CON PROYEC.'!C208+'PROGRAMA 04'!C206</f>
        <v>580000</v>
      </c>
      <c r="D206" s="91">
        <f>+'PROGRAMA 01'!D206+'PROGRAMA 02 '!D207+'PROGRAMA 03 CON PROYEC.'!D208+'PROGRAMA 04'!D206</f>
        <v>160000</v>
      </c>
      <c r="E206" s="91">
        <f>+'PROGRAMA 01'!E206+'PROGRAMA 02 '!E207+'PROGRAMA 03 CON PROYEC.'!E208+'PROGRAMA 04'!E206</f>
        <v>0</v>
      </c>
      <c r="F206" s="91">
        <f>+'PROGRAMA 01'!F206+'PROGRAMA 02 '!F207+'PROGRAMA 03 CON PROYEC.'!F208+'PROGRAMA 04'!F206</f>
        <v>740000</v>
      </c>
      <c r="G206" s="91">
        <f>+'PROGRAMA 01'!G206+'PROGRAMA 02 '!G207+'PROGRAMA 03 CON PROYEC.'!G208+'PROGRAMA 04'!G206</f>
        <v>693897.31</v>
      </c>
      <c r="H206" s="91">
        <f>+'PROGRAMA 01'!H206+'PROGRAMA 02 '!H207+'PROGRAMA 03 CON PROYEC.'!H208+'PROGRAMA 04'!H206</f>
        <v>0</v>
      </c>
      <c r="I206" s="91">
        <f>+'PROGRAMA 01'!I206+'PROGRAMA 02 '!I207+'PROGRAMA 03 CON PROYEC.'!I208+'PROGRAMA 04'!I206</f>
        <v>0</v>
      </c>
      <c r="J206" s="91">
        <f>+'PROGRAMA 01'!J206+'PROGRAMA 02 '!J207+'PROGRAMA 03 CON PROYEC.'!J208+'PROGRAMA 04'!J206</f>
        <v>693897.31</v>
      </c>
      <c r="K206" s="91">
        <f>+'PROGRAMA 01'!K206+'PROGRAMA 02 '!K207+'PROGRAMA 03 CON PROYEC.'!K208+'PROGRAMA 04'!K206</f>
        <v>46102.689999999944</v>
      </c>
      <c r="L206" s="85">
        <f>+(J206/F206)*100</f>
        <v>93.769906756756754</v>
      </c>
    </row>
    <row r="207" spans="1:12" hidden="1" x14ac:dyDescent="0.2">
      <c r="A207" s="9"/>
      <c r="B207" s="16"/>
      <c r="C207" s="91"/>
      <c r="D207" s="91"/>
      <c r="E207" s="91"/>
      <c r="F207" s="91"/>
      <c r="G207" s="91"/>
      <c r="H207" s="91"/>
      <c r="I207" s="91"/>
      <c r="J207" s="91"/>
      <c r="K207" s="91"/>
      <c r="L207" s="85"/>
    </row>
    <row r="208" spans="1:12" ht="9.75" hidden="1" customHeight="1" thickBot="1" x14ac:dyDescent="0.25">
      <c r="A208" s="9"/>
      <c r="B208" s="16"/>
      <c r="C208" s="91"/>
      <c r="D208" s="91"/>
      <c r="E208" s="91"/>
      <c r="F208" s="91"/>
      <c r="G208" s="91"/>
      <c r="H208" s="91"/>
      <c r="I208" s="91"/>
      <c r="J208" s="91"/>
      <c r="K208" s="91"/>
      <c r="L208" s="81"/>
    </row>
    <row r="209" spans="1:12" ht="12" hidden="1" thickBot="1" x14ac:dyDescent="0.25">
      <c r="A209" s="25">
        <v>9</v>
      </c>
      <c r="B209" s="17" t="s">
        <v>211</v>
      </c>
      <c r="C209" s="90">
        <f t="shared" ref="C209:K209" si="55">+C211</f>
        <v>0</v>
      </c>
      <c r="D209" s="90">
        <f t="shared" si="55"/>
        <v>0</v>
      </c>
      <c r="E209" s="90">
        <f t="shared" si="55"/>
        <v>0</v>
      </c>
      <c r="F209" s="90">
        <f t="shared" si="55"/>
        <v>0</v>
      </c>
      <c r="G209" s="90">
        <f t="shared" si="55"/>
        <v>0</v>
      </c>
      <c r="H209" s="90">
        <f t="shared" si="55"/>
        <v>0</v>
      </c>
      <c r="I209" s="90">
        <f t="shared" si="55"/>
        <v>0</v>
      </c>
      <c r="J209" s="90">
        <f t="shared" si="55"/>
        <v>0</v>
      </c>
      <c r="K209" s="90">
        <f t="shared" si="55"/>
        <v>0</v>
      </c>
      <c r="L209" s="80">
        <v>0</v>
      </c>
    </row>
    <row r="210" spans="1:12" ht="8.25" hidden="1" customHeight="1" outlineLevel="1" x14ac:dyDescent="0.2">
      <c r="A210" s="9"/>
      <c r="B210" s="16"/>
      <c r="C210" s="89"/>
      <c r="D210" s="89"/>
      <c r="E210" s="89"/>
      <c r="F210" s="89"/>
      <c r="G210" s="89"/>
      <c r="H210" s="89"/>
      <c r="I210" s="89"/>
      <c r="J210" s="89"/>
      <c r="K210" s="89"/>
    </row>
    <row r="211" spans="1:12" hidden="1" outlineLevel="1" x14ac:dyDescent="0.2">
      <c r="A211" s="8" t="s">
        <v>212</v>
      </c>
      <c r="B211" s="18" t="s">
        <v>213</v>
      </c>
      <c r="C211" s="92">
        <v>0</v>
      </c>
      <c r="D211" s="92">
        <f t="shared" ref="D211:K211" si="56">+D213+D214</f>
        <v>0</v>
      </c>
      <c r="E211" s="92">
        <f t="shared" si="56"/>
        <v>0</v>
      </c>
      <c r="F211" s="92">
        <f t="shared" si="56"/>
        <v>0</v>
      </c>
      <c r="G211" s="92">
        <f t="shared" si="56"/>
        <v>0</v>
      </c>
      <c r="H211" s="92">
        <f t="shared" si="56"/>
        <v>0</v>
      </c>
      <c r="I211" s="92">
        <f t="shared" si="56"/>
        <v>0</v>
      </c>
      <c r="J211" s="92">
        <f t="shared" si="56"/>
        <v>0</v>
      </c>
      <c r="K211" s="92">
        <f t="shared" si="56"/>
        <v>0</v>
      </c>
      <c r="L211" s="84">
        <v>0</v>
      </c>
    </row>
    <row r="212" spans="1:12" ht="8.25" hidden="1" customHeight="1" outlineLevel="1" x14ac:dyDescent="0.2">
      <c r="A212" s="9"/>
      <c r="B212" s="16"/>
      <c r="C212" s="89"/>
      <c r="D212" s="89"/>
      <c r="E212" s="89"/>
      <c r="F212" s="89"/>
      <c r="G212" s="89"/>
      <c r="H212" s="89"/>
      <c r="I212" s="89"/>
      <c r="J212" s="89"/>
      <c r="K212" s="89"/>
    </row>
    <row r="213" spans="1:12" hidden="1" x14ac:dyDescent="0.2">
      <c r="A213" s="9" t="s">
        <v>214</v>
      </c>
      <c r="B213" s="20" t="s">
        <v>215</v>
      </c>
      <c r="C213" s="91">
        <f>+'PROGRAMA 01'!C213+'PROGRAMA 02 '!C214+'PROGRAMA 03 CON PROYEC.'!C215+'PROGRAMA 04'!C213</f>
        <v>0</v>
      </c>
      <c r="D213" s="91">
        <f>+'PROGRAMA 01'!D213+'PROGRAMA 02 '!D214+'PROGRAMA 03 CON PROYEC.'!D215+'PROGRAMA 04'!D213</f>
        <v>0</v>
      </c>
      <c r="E213" s="91">
        <f>+'PROGRAMA 01'!E213+'PROGRAMA 02 '!E214+'PROGRAMA 03 CON PROYEC.'!E215+'PROGRAMA 04'!E213</f>
        <v>0</v>
      </c>
      <c r="F213" s="91">
        <f>+C213+D213+E213</f>
        <v>0</v>
      </c>
      <c r="G213" s="91">
        <f>+'PROGRAMA 01'!G213+'PROGRAMA 02 '!G214+'PROGRAMA 03 CON PROYEC.'!G215+'PROGRAMA 04'!G213</f>
        <v>0</v>
      </c>
      <c r="H213" s="91">
        <f>+'PROGRAMA 01'!H213+'PROGRAMA 02 '!H214+'PROGRAMA 03 CON PROYEC.'!H215+'PROGRAMA 04'!H213</f>
        <v>0</v>
      </c>
      <c r="I213" s="91">
        <f>+'PROGRAMA 01'!I213+'PROGRAMA 02 '!I214+'PROGRAMA 03 CON PROYEC.'!I215+'PROGRAMA 04'!I213</f>
        <v>0</v>
      </c>
      <c r="J213" s="91">
        <f>+G213+H213</f>
        <v>0</v>
      </c>
      <c r="K213" s="91">
        <f>+F213-J213-I213</f>
        <v>0</v>
      </c>
      <c r="L213" s="85" t="e">
        <f>+(J213/F213)*100</f>
        <v>#DIV/0!</v>
      </c>
    </row>
    <row r="214" spans="1:12" hidden="1" x14ac:dyDescent="0.2">
      <c r="A214" s="9" t="s">
        <v>216</v>
      </c>
      <c r="B214" s="16" t="s">
        <v>217</v>
      </c>
      <c r="C214" s="91">
        <f>+'PROGRAMA 01'!C214+'PROGRAMA 02 '!C215+'PROGRAMA 03 CON PROYEC.'!C216+'PROGRAMA 04'!C214</f>
        <v>0</v>
      </c>
      <c r="D214" s="91">
        <f>+'PROGRAMA 01'!D214+'PROGRAMA 02 '!D215+'PROGRAMA 03 CON PROYEC.'!D216+'PROGRAMA 04'!D214</f>
        <v>0</v>
      </c>
      <c r="E214" s="91">
        <f>+'PROGRAMA 01'!E214+'PROGRAMA 02 '!E215+'PROGRAMA 03 CON PROYEC.'!E216+'PROGRAMA 04'!E214</f>
        <v>0</v>
      </c>
      <c r="F214" s="91">
        <f>+C214+D214+E214</f>
        <v>0</v>
      </c>
      <c r="G214" s="91">
        <f>+'PROGRAMA 01'!G214+'PROGRAMA 02 '!G215+'PROGRAMA 03 CON PROYEC.'!G216+'PROGRAMA 04'!G214</f>
        <v>0</v>
      </c>
      <c r="H214" s="91">
        <f>+'PROGRAMA 01'!H214+'PROGRAMA 02 '!H215+'PROGRAMA 03 CON PROYEC.'!H216+'PROGRAMA 04'!H214</f>
        <v>0</v>
      </c>
      <c r="I214" s="91">
        <f>+'PROGRAMA 01'!I214+'PROGRAMA 02 '!I215+'PROGRAMA 03 CON PROYEC.'!I216+'PROGRAMA 04'!I214</f>
        <v>0</v>
      </c>
      <c r="J214" s="91">
        <f>+G214+H214</f>
        <v>0</v>
      </c>
      <c r="K214" s="91">
        <f>+F214-J214-I214</f>
        <v>0</v>
      </c>
      <c r="L214" s="85" t="e">
        <f>+(J214/F214)*100</f>
        <v>#DIV/0!</v>
      </c>
    </row>
    <row r="215" spans="1:12" ht="12" hidden="1" thickBot="1" x14ac:dyDescent="0.25">
      <c r="A215" s="26"/>
      <c r="B215" s="21"/>
      <c r="C215" s="95"/>
      <c r="D215" s="95"/>
      <c r="E215" s="95"/>
      <c r="F215" s="95"/>
      <c r="G215" s="95"/>
      <c r="H215" s="95"/>
      <c r="I215" s="95"/>
      <c r="J215" s="95"/>
      <c r="K215" s="95"/>
      <c r="L215" s="82"/>
    </row>
    <row r="216" spans="1:12" ht="12" thickBot="1" x14ac:dyDescent="0.25">
      <c r="A216" s="14"/>
      <c r="B216" s="15"/>
      <c r="C216" s="83"/>
      <c r="D216" s="83"/>
      <c r="E216" s="83"/>
      <c r="F216" s="83"/>
      <c r="G216" s="83"/>
      <c r="H216" s="83"/>
      <c r="I216" s="83"/>
      <c r="J216" s="83"/>
      <c r="K216" s="83"/>
      <c r="L216" s="86"/>
    </row>
    <row r="217" spans="1:12" ht="12" thickTop="1" x14ac:dyDescent="0.2"/>
  </sheetData>
  <mergeCells count="13">
    <mergeCell ref="F7:F8"/>
    <mergeCell ref="L7:L8"/>
    <mergeCell ref="M7:M8"/>
    <mergeCell ref="A1:L1"/>
    <mergeCell ref="A2:L2"/>
    <mergeCell ref="A3:L3"/>
    <mergeCell ref="A4:L4"/>
    <mergeCell ref="A5:L5"/>
    <mergeCell ref="A7:A8"/>
    <mergeCell ref="B7:B8"/>
    <mergeCell ref="C7:C8"/>
    <mergeCell ref="D7:D8"/>
    <mergeCell ref="E7:E8"/>
  </mergeCells>
  <printOptions horizontalCentered="1"/>
  <pageMargins left="0.78740157480314965" right="0.78740157480314965" top="0.78740157480314965" bottom="0.78740157480314965" header="0.59055118110236227" footer="0.59055118110236227"/>
  <pageSetup scale="65" firstPageNumber="6" orientation="landscape" useFirstPageNumber="1" r:id="rId1"/>
  <headerFooter>
    <oddFooter>&amp;C&amp;P</oddFooter>
  </headerFooter>
  <ignoredErrors>
    <ignoredError sqref="J10:L15 J19:L21 L16 L17:L18 J25:L27 L22 L23 L24 J33:L35 L28:L32 J41:L43 L36:L40 J47:L49 L44:L46 J51:L55 L50 J60:L62 L56 L57 L58 J68:L70 L63:L67 J78:L80 L71:L76 J87:L89 L81 L77 L92 L90 L91 J94:L96 L93 J98:L100 L97 J104:L106 L101 L103 J115:L117 L107:L114 J119:L121 L118 J125:L129 L122 L123 L124 J134:L136 L130 L131 L132 L133 J138:L140 L137 J147:L149 L141:L146 J152:L154 L150 L151 J163:L167 L155:L162 J176:L178 L168:L175 J182:L184 L179 L180 L181 J186:L190 L185 J194:L196 L191 L192 J198:L200 L197 J202:L204 L201 J207:L216 L205 L206 L83:L8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217"/>
  <sheetViews>
    <sheetView showGridLines="0" tabSelected="1" zoomScaleNormal="100" workbookViewId="0">
      <pane xSplit="4" ySplit="8" topLeftCell="E9" activePane="bottomRight" state="frozen"/>
      <selection activeCell="Q24" sqref="Q24"/>
      <selection pane="topRight" activeCell="Q24" sqref="Q24"/>
      <selection pane="bottomLeft" activeCell="Q24" sqref="Q24"/>
      <selection pane="bottomRight" activeCell="Q24" sqref="Q24"/>
    </sheetView>
  </sheetViews>
  <sheetFormatPr baseColWidth="10" defaultColWidth="11.42578125" defaultRowHeight="11.25" outlineLevelRow="1" x14ac:dyDescent="0.2"/>
  <cols>
    <col min="1" max="1" width="6.5703125" style="23" customWidth="1"/>
    <col min="2" max="2" width="44.42578125" style="23" bestFit="1" customWidth="1"/>
    <col min="3" max="3" width="15.140625" style="72" customWidth="1"/>
    <col min="4" max="6" width="13.5703125" style="72" customWidth="1"/>
    <col min="7" max="7" width="12.7109375" style="72" customWidth="1"/>
    <col min="8" max="8" width="14.42578125" style="72" customWidth="1"/>
    <col min="9" max="9" width="11.5703125" style="72" bestFit="1" customWidth="1"/>
    <col min="10" max="10" width="14.28515625" style="72" customWidth="1"/>
    <col min="11" max="11" width="13" style="72" bestFit="1" customWidth="1"/>
    <col min="12" max="12" width="6.5703125" style="72" bestFit="1" customWidth="1"/>
    <col min="13" max="13" width="0" style="23" hidden="1" customWidth="1"/>
    <col min="14" max="16384" width="11.42578125" style="23"/>
  </cols>
  <sheetData>
    <row r="1" spans="1:15" x14ac:dyDescent="0.2">
      <c r="A1" s="133" t="s">
        <v>368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4"/>
      <c r="N1" s="3"/>
      <c r="O1" s="1"/>
    </row>
    <row r="2" spans="1:15" x14ac:dyDescent="0.2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4"/>
      <c r="N2" s="3"/>
      <c r="O2" s="1"/>
    </row>
    <row r="3" spans="1:15" x14ac:dyDescent="0.2">
      <c r="A3" s="133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4"/>
      <c r="N3" s="3"/>
      <c r="O3" s="1"/>
    </row>
    <row r="4" spans="1:15" x14ac:dyDescent="0.2">
      <c r="A4" s="133" t="str">
        <f>+CONSOLIDADO!A4</f>
        <v>ESTADO PRESUPUESTARIO IV TRIMESTRE 2019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4"/>
      <c r="N4" s="3"/>
      <c r="O4" s="1"/>
    </row>
    <row r="5" spans="1:15" x14ac:dyDescent="0.2">
      <c r="A5" s="132" t="s">
        <v>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4"/>
      <c r="N5" s="3"/>
      <c r="O5" s="1"/>
    </row>
    <row r="6" spans="1:15" x14ac:dyDescent="0.2">
      <c r="A6" s="2"/>
      <c r="B6" s="2" t="s">
        <v>3</v>
      </c>
      <c r="C6" s="71"/>
      <c r="D6" s="71"/>
      <c r="E6" s="71"/>
      <c r="F6" s="71"/>
      <c r="G6" s="71"/>
      <c r="H6" s="71"/>
    </row>
    <row r="7" spans="1:15" ht="22.5" x14ac:dyDescent="0.2">
      <c r="A7" s="140" t="s">
        <v>4</v>
      </c>
      <c r="B7" s="142" t="s">
        <v>5</v>
      </c>
      <c r="C7" s="134" t="s">
        <v>6</v>
      </c>
      <c r="D7" s="134" t="s">
        <v>343</v>
      </c>
      <c r="E7" s="134" t="s">
        <v>7</v>
      </c>
      <c r="F7" s="134" t="s">
        <v>8</v>
      </c>
      <c r="G7" s="73" t="s">
        <v>9</v>
      </c>
      <c r="H7" s="107" t="s">
        <v>10</v>
      </c>
      <c r="I7" s="74" t="s">
        <v>11</v>
      </c>
      <c r="J7" s="75" t="s">
        <v>12</v>
      </c>
      <c r="K7" s="73" t="s">
        <v>344</v>
      </c>
      <c r="L7" s="136" t="s">
        <v>13</v>
      </c>
      <c r="M7" s="138"/>
    </row>
    <row r="8" spans="1:15" ht="22.5" x14ac:dyDescent="0.2">
      <c r="A8" s="141"/>
      <c r="B8" s="143"/>
      <c r="C8" s="135"/>
      <c r="D8" s="135"/>
      <c r="E8" s="135"/>
      <c r="F8" s="135"/>
      <c r="G8" s="76" t="str">
        <f>+CONSOLIDADO!G8</f>
        <v>AL 30/09/2019</v>
      </c>
      <c r="H8" s="76" t="str">
        <f>+CONSOLIDADO!H8</f>
        <v>AL 31/12/2019</v>
      </c>
      <c r="I8" s="76" t="str">
        <f>+H8</f>
        <v>AL 31/12/2019</v>
      </c>
      <c r="J8" s="76" t="str">
        <f>+H8</f>
        <v>AL 31/12/2019</v>
      </c>
      <c r="K8" s="76" t="str">
        <f>+H8</f>
        <v>AL 31/12/2019</v>
      </c>
      <c r="L8" s="137"/>
      <c r="M8" s="139"/>
    </row>
    <row r="9" spans="1:15" s="24" customFormat="1" ht="9.75" customHeight="1" x14ac:dyDescent="0.2">
      <c r="A9" s="5"/>
      <c r="B9" s="5"/>
      <c r="C9" s="77"/>
      <c r="D9" s="77"/>
      <c r="E9" s="77"/>
      <c r="F9" s="77"/>
      <c r="G9" s="77"/>
      <c r="H9" s="77"/>
      <c r="I9" s="78"/>
      <c r="J9" s="78"/>
      <c r="K9" s="77"/>
      <c r="L9" s="77"/>
      <c r="M9" s="5"/>
    </row>
    <row r="10" spans="1:15" s="24" customFormat="1" x14ac:dyDescent="0.2">
      <c r="A10" s="6"/>
      <c r="B10" s="6"/>
      <c r="C10" s="88">
        <f t="shared" ref="C10:K10" si="0">+C12+C52+C126+C164+C187+C209</f>
        <v>1601088630</v>
      </c>
      <c r="D10" s="88">
        <f t="shared" si="0"/>
        <v>0</v>
      </c>
      <c r="E10" s="88">
        <f t="shared" si="0"/>
        <v>0</v>
      </c>
      <c r="F10" s="88">
        <f>+F12+F52+F126+F164+F187+F209</f>
        <v>1601088630</v>
      </c>
      <c r="G10" s="88">
        <f>+G12+G52+G126+G164+G187+G209</f>
        <v>1126858619.79</v>
      </c>
      <c r="H10" s="88">
        <f>+H12+H52+H126+H164+H187+H209</f>
        <v>364973044.44000006</v>
      </c>
      <c r="I10" s="88">
        <f t="shared" si="0"/>
        <v>0</v>
      </c>
      <c r="J10" s="88">
        <f>+J12+J52+J126+J164+J187</f>
        <v>1491831664.2300003</v>
      </c>
      <c r="K10" s="88">
        <f t="shared" si="0"/>
        <v>109256965.76999995</v>
      </c>
      <c r="L10" s="101">
        <f>+(J10/F10)*100</f>
        <v>93.176082590131202</v>
      </c>
      <c r="M10" s="5"/>
    </row>
    <row r="11" spans="1:15" ht="8.25" customHeight="1" thickBot="1" x14ac:dyDescent="0.25">
      <c r="A11" s="9"/>
      <c r="B11" s="7"/>
      <c r="C11" s="89"/>
      <c r="D11" s="89"/>
      <c r="E11" s="89"/>
      <c r="F11" s="89"/>
      <c r="G11" s="89"/>
      <c r="H11" s="89"/>
      <c r="I11" s="89"/>
      <c r="J11" s="89"/>
      <c r="K11" s="89"/>
    </row>
    <row r="12" spans="1:15" ht="12" thickBot="1" x14ac:dyDescent="0.25">
      <c r="A12" s="25" t="s">
        <v>14</v>
      </c>
      <c r="B12" s="17" t="s">
        <v>15</v>
      </c>
      <c r="C12" s="90">
        <f t="shared" ref="C12:E12" si="1">+C14+C20+C26+C34+C42+C48</f>
        <v>1434276000</v>
      </c>
      <c r="D12" s="90">
        <f t="shared" si="1"/>
        <v>-6242500</v>
      </c>
      <c r="E12" s="90">
        <f t="shared" si="1"/>
        <v>0</v>
      </c>
      <c r="F12" s="90">
        <f>+F14+F20+F26+F34+F42+F48</f>
        <v>1428033500</v>
      </c>
      <c r="G12" s="90">
        <f t="shared" ref="G12:K12" si="2">+G14+G20+G26+G34+G42+G48</f>
        <v>1048568790.5699999</v>
      </c>
      <c r="H12" s="90">
        <f t="shared" si="2"/>
        <v>314438598.46000004</v>
      </c>
      <c r="I12" s="90">
        <f t="shared" si="2"/>
        <v>0</v>
      </c>
      <c r="J12" s="90">
        <f t="shared" si="2"/>
        <v>1363007389.0300002</v>
      </c>
      <c r="K12" s="90">
        <f t="shared" si="2"/>
        <v>65026110.969999947</v>
      </c>
      <c r="L12" s="80">
        <f>+(J12/F12)*100</f>
        <v>95.446457595707685</v>
      </c>
    </row>
    <row r="13" spans="1:15" ht="8.25" customHeight="1" outlineLevel="1" collapsed="1" x14ac:dyDescent="0.2">
      <c r="A13" s="9"/>
      <c r="B13" s="16"/>
      <c r="C13" s="91"/>
      <c r="D13" s="91"/>
      <c r="E13" s="91"/>
      <c r="F13" s="91"/>
      <c r="G13" s="91"/>
      <c r="H13" s="91"/>
      <c r="I13" s="91"/>
      <c r="J13" s="91"/>
      <c r="K13" s="91"/>
      <c r="L13" s="81"/>
    </row>
    <row r="14" spans="1:15" outlineLevel="1" x14ac:dyDescent="0.2">
      <c r="A14" s="8" t="s">
        <v>16</v>
      </c>
      <c r="B14" s="18" t="s">
        <v>17</v>
      </c>
      <c r="C14" s="92">
        <f t="shared" ref="C14:K14" si="3">+C16+C17+C18</f>
        <v>526370000</v>
      </c>
      <c r="D14" s="92">
        <f t="shared" si="3"/>
        <v>-6242500</v>
      </c>
      <c r="E14" s="92">
        <f t="shared" si="3"/>
        <v>0</v>
      </c>
      <c r="F14" s="92">
        <f t="shared" si="3"/>
        <v>520127500</v>
      </c>
      <c r="G14" s="92">
        <f t="shared" si="3"/>
        <v>374417291.81</v>
      </c>
      <c r="H14" s="92">
        <f t="shared" si="3"/>
        <v>121807936.03</v>
      </c>
      <c r="I14" s="92">
        <f t="shared" si="3"/>
        <v>0</v>
      </c>
      <c r="J14" s="92">
        <f t="shared" si="3"/>
        <v>496225227.84000003</v>
      </c>
      <c r="K14" s="92">
        <f t="shared" si="3"/>
        <v>23902272.159999967</v>
      </c>
      <c r="L14" s="84">
        <f>+(J14/F14)*100</f>
        <v>95.404535972429841</v>
      </c>
    </row>
    <row r="15" spans="1:15" ht="8.25" customHeight="1" outlineLevel="1" x14ac:dyDescent="0.2">
      <c r="A15" s="9"/>
      <c r="B15" s="16"/>
      <c r="C15" s="91"/>
      <c r="D15" s="91"/>
      <c r="E15" s="91"/>
      <c r="F15" s="91"/>
      <c r="G15" s="91"/>
      <c r="H15" s="91"/>
      <c r="I15" s="91"/>
      <c r="J15" s="91"/>
      <c r="K15" s="91"/>
      <c r="L15" s="81"/>
    </row>
    <row r="16" spans="1:15" x14ac:dyDescent="0.2">
      <c r="A16" s="10" t="s">
        <v>18</v>
      </c>
      <c r="B16" s="19" t="s">
        <v>302</v>
      </c>
      <c r="C16" s="91">
        <v>526370000</v>
      </c>
      <c r="D16" s="91">
        <v>-6242500</v>
      </c>
      <c r="E16" s="91">
        <v>0</v>
      </c>
      <c r="F16" s="91">
        <f>+C16+D16+E16</f>
        <v>520127500</v>
      </c>
      <c r="G16" s="91">
        <v>374417291.81</v>
      </c>
      <c r="H16" s="91">
        <v>121807936.03</v>
      </c>
      <c r="I16" s="91">
        <v>0</v>
      </c>
      <c r="J16" s="91">
        <f>+G16+H16</f>
        <v>496225227.84000003</v>
      </c>
      <c r="K16" s="91">
        <f>+F16-J16-I16</f>
        <v>23902272.159999967</v>
      </c>
      <c r="L16" s="85">
        <f>+(J16/F16)*100</f>
        <v>95.404535972429841</v>
      </c>
    </row>
    <row r="17" spans="1:12" hidden="1" x14ac:dyDescent="0.2">
      <c r="A17" s="11" t="s">
        <v>19</v>
      </c>
      <c r="B17" s="16" t="s">
        <v>303</v>
      </c>
      <c r="C17" s="91">
        <v>0</v>
      </c>
      <c r="D17" s="91">
        <v>0</v>
      </c>
      <c r="E17" s="91">
        <v>0</v>
      </c>
      <c r="F17" s="91">
        <f>+C17+D17+E17</f>
        <v>0</v>
      </c>
      <c r="G17" s="91">
        <v>0</v>
      </c>
      <c r="H17" s="91">
        <v>0</v>
      </c>
      <c r="I17" s="91">
        <v>0</v>
      </c>
      <c r="J17" s="91">
        <f>+G17+H17</f>
        <v>0</v>
      </c>
      <c r="K17" s="91">
        <f>+F17-J17-I17</f>
        <v>0</v>
      </c>
      <c r="L17" s="85" t="e">
        <f>+(J17/F17)*100</f>
        <v>#DIV/0!</v>
      </c>
    </row>
    <row r="18" spans="1:12" hidden="1" x14ac:dyDescent="0.2">
      <c r="A18" s="11" t="s">
        <v>233</v>
      </c>
      <c r="B18" s="16" t="s">
        <v>234</v>
      </c>
      <c r="C18" s="91">
        <v>0</v>
      </c>
      <c r="D18" s="91">
        <v>0</v>
      </c>
      <c r="E18" s="91">
        <v>0</v>
      </c>
      <c r="F18" s="91">
        <f>+C18+D18+E18</f>
        <v>0</v>
      </c>
      <c r="G18" s="91">
        <v>0</v>
      </c>
      <c r="H18" s="91">
        <v>0</v>
      </c>
      <c r="I18" s="91">
        <v>0</v>
      </c>
      <c r="J18" s="91">
        <f>+G18+H18</f>
        <v>0</v>
      </c>
      <c r="K18" s="91">
        <f>+F18-J18-I18</f>
        <v>0</v>
      </c>
      <c r="L18" s="85" t="e">
        <f>+(J18/F18)*100</f>
        <v>#DIV/0!</v>
      </c>
    </row>
    <row r="19" spans="1:12" ht="8.25" customHeight="1" outlineLevel="1" x14ac:dyDescent="0.2">
      <c r="A19" s="9"/>
      <c r="B19" s="16"/>
      <c r="C19" s="89"/>
      <c r="D19" s="89"/>
      <c r="E19" s="89"/>
      <c r="F19" s="89"/>
      <c r="G19" s="89"/>
      <c r="H19" s="89"/>
      <c r="I19" s="89"/>
      <c r="J19" s="89"/>
      <c r="K19" s="89"/>
    </row>
    <row r="20" spans="1:12" outlineLevel="1" x14ac:dyDescent="0.2">
      <c r="A20" s="8" t="s">
        <v>20</v>
      </c>
      <c r="B20" s="18" t="s">
        <v>21</v>
      </c>
      <c r="C20" s="92">
        <f t="shared" ref="C20:K20" si="4">+C22+C23+C24</f>
        <v>12550000</v>
      </c>
      <c r="D20" s="92">
        <f t="shared" si="4"/>
        <v>0</v>
      </c>
      <c r="E20" s="92">
        <f t="shared" si="4"/>
        <v>0</v>
      </c>
      <c r="F20" s="92">
        <f t="shared" si="4"/>
        <v>12550000</v>
      </c>
      <c r="G20" s="92">
        <f t="shared" si="4"/>
        <v>4774992</v>
      </c>
      <c r="H20" s="92">
        <f t="shared" si="4"/>
        <v>4576034</v>
      </c>
      <c r="I20" s="92">
        <f t="shared" si="4"/>
        <v>0</v>
      </c>
      <c r="J20" s="92">
        <f t="shared" si="4"/>
        <v>9351026</v>
      </c>
      <c r="K20" s="92">
        <f t="shared" si="4"/>
        <v>3198974</v>
      </c>
      <c r="L20" s="84">
        <f>+(J20/F20)*100</f>
        <v>74.510167330677291</v>
      </c>
    </row>
    <row r="21" spans="1:12" ht="8.25" customHeight="1" outlineLevel="1" x14ac:dyDescent="0.2">
      <c r="A21" s="9"/>
      <c r="B21" s="16"/>
      <c r="C21" s="89"/>
      <c r="D21" s="89"/>
      <c r="E21" s="89"/>
      <c r="F21" s="89"/>
      <c r="G21" s="89"/>
      <c r="H21" s="89"/>
      <c r="I21" s="89"/>
      <c r="J21" s="89"/>
      <c r="K21" s="89"/>
    </row>
    <row r="22" spans="1:12" hidden="1" x14ac:dyDescent="0.2">
      <c r="A22" s="11" t="s">
        <v>22</v>
      </c>
      <c r="B22" s="16" t="s">
        <v>23</v>
      </c>
      <c r="C22" s="91">
        <v>0</v>
      </c>
      <c r="D22" s="91">
        <v>0</v>
      </c>
      <c r="E22" s="91">
        <v>0</v>
      </c>
      <c r="F22" s="91">
        <f>+C22+D22+E22</f>
        <v>0</v>
      </c>
      <c r="G22" s="91">
        <v>0</v>
      </c>
      <c r="H22" s="91">
        <v>0</v>
      </c>
      <c r="I22" s="91">
        <v>0</v>
      </c>
      <c r="J22" s="91">
        <f>+G22+H22</f>
        <v>0</v>
      </c>
      <c r="K22" s="91">
        <f>+F22-J22-I22</f>
        <v>0</v>
      </c>
      <c r="L22" s="85" t="e">
        <f>+(J22/F22)*100</f>
        <v>#DIV/0!</v>
      </c>
    </row>
    <row r="23" spans="1:12" hidden="1" x14ac:dyDescent="0.2">
      <c r="A23" s="11" t="s">
        <v>231</v>
      </c>
      <c r="B23" s="16" t="s">
        <v>232</v>
      </c>
      <c r="C23" s="91">
        <v>0</v>
      </c>
      <c r="D23" s="91">
        <v>0</v>
      </c>
      <c r="E23" s="91">
        <v>0</v>
      </c>
      <c r="F23" s="91">
        <f t="shared" ref="F23" si="5">+C23+D23+E23</f>
        <v>0</v>
      </c>
      <c r="G23" s="91">
        <v>0</v>
      </c>
      <c r="H23" s="91">
        <v>0</v>
      </c>
      <c r="I23" s="91">
        <v>0</v>
      </c>
      <c r="J23" s="91">
        <f t="shared" ref="J23" si="6">+G23+H23</f>
        <v>0</v>
      </c>
      <c r="K23" s="91">
        <f t="shared" ref="K23" si="7">+F23-J23-I23</f>
        <v>0</v>
      </c>
      <c r="L23" s="85" t="e">
        <f t="shared" ref="L23" si="8">+(J23/F23)*100</f>
        <v>#DIV/0!</v>
      </c>
    </row>
    <row r="24" spans="1:12" x14ac:dyDescent="0.2">
      <c r="A24" s="11" t="s">
        <v>24</v>
      </c>
      <c r="B24" s="16" t="s">
        <v>25</v>
      </c>
      <c r="C24" s="91">
        <v>12550000</v>
      </c>
      <c r="D24" s="91">
        <v>0</v>
      </c>
      <c r="E24" s="91">
        <v>0</v>
      </c>
      <c r="F24" s="91">
        <f>+C24+D24+E24</f>
        <v>12550000</v>
      </c>
      <c r="G24" s="91">
        <v>4774992</v>
      </c>
      <c r="H24" s="91">
        <v>4576034</v>
      </c>
      <c r="I24" s="91">
        <v>0</v>
      </c>
      <c r="J24" s="91">
        <f>+G24+H24</f>
        <v>9351026</v>
      </c>
      <c r="K24" s="91">
        <f>+F24-J24-I24</f>
        <v>3198974</v>
      </c>
      <c r="L24" s="85">
        <f>+(J24/F24)*100</f>
        <v>74.510167330677291</v>
      </c>
    </row>
    <row r="25" spans="1:12" ht="8.25" customHeight="1" outlineLevel="1" x14ac:dyDescent="0.2">
      <c r="A25" s="9"/>
      <c r="B25" s="16"/>
      <c r="C25" s="89"/>
      <c r="D25" s="89"/>
      <c r="E25" s="89"/>
      <c r="F25" s="89"/>
      <c r="G25" s="89"/>
      <c r="H25" s="89"/>
      <c r="I25" s="89"/>
      <c r="J25" s="89"/>
      <c r="K25" s="89"/>
    </row>
    <row r="26" spans="1:12" outlineLevel="1" x14ac:dyDescent="0.2">
      <c r="A26" s="8" t="s">
        <v>26</v>
      </c>
      <c r="B26" s="18" t="s">
        <v>27</v>
      </c>
      <c r="C26" s="92">
        <f t="shared" ref="C26:K26" si="9">+C28+C29+C30+C31+C32</f>
        <v>613984000</v>
      </c>
      <c r="D26" s="92">
        <f t="shared" si="9"/>
        <v>0</v>
      </c>
      <c r="E26" s="92">
        <f t="shared" si="9"/>
        <v>0</v>
      </c>
      <c r="F26" s="92">
        <f t="shared" si="9"/>
        <v>613984000</v>
      </c>
      <c r="G26" s="92">
        <f t="shared" si="9"/>
        <v>461470623.20999998</v>
      </c>
      <c r="H26" s="92">
        <f t="shared" si="9"/>
        <v>128511216.31</v>
      </c>
      <c r="I26" s="92">
        <f t="shared" si="9"/>
        <v>0</v>
      </c>
      <c r="J26" s="92">
        <f t="shared" si="9"/>
        <v>589981839.51999998</v>
      </c>
      <c r="K26" s="92">
        <f t="shared" si="9"/>
        <v>24002160.479999982</v>
      </c>
      <c r="L26" s="84">
        <f>+(J26/F26)*100</f>
        <v>96.090751472351059</v>
      </c>
    </row>
    <row r="27" spans="1:12" ht="8.25" customHeight="1" outlineLevel="1" x14ac:dyDescent="0.2">
      <c r="A27" s="9"/>
      <c r="B27" s="16"/>
      <c r="C27" s="89"/>
      <c r="D27" s="89"/>
      <c r="E27" s="89"/>
      <c r="F27" s="89"/>
      <c r="G27" s="89"/>
      <c r="H27" s="89"/>
      <c r="I27" s="89"/>
      <c r="J27" s="89"/>
      <c r="K27" s="89"/>
    </row>
    <row r="28" spans="1:12" x14ac:dyDescent="0.2">
      <c r="A28" s="11" t="s">
        <v>28</v>
      </c>
      <c r="B28" s="16" t="s">
        <v>304</v>
      </c>
      <c r="C28" s="91">
        <v>184023000</v>
      </c>
      <c r="D28" s="91">
        <v>0</v>
      </c>
      <c r="E28" s="91">
        <v>0</v>
      </c>
      <c r="F28" s="91">
        <f t="shared" ref="F28:F32" si="10">+C28+D28+E28</f>
        <v>184023000</v>
      </c>
      <c r="G28" s="91">
        <v>132271136.35000001</v>
      </c>
      <c r="H28" s="91">
        <v>41998669.700000003</v>
      </c>
      <c r="I28" s="91">
        <v>0</v>
      </c>
      <c r="J28" s="91">
        <f t="shared" ref="J28:J32" si="11">+G28+H28</f>
        <v>174269806.05000001</v>
      </c>
      <c r="K28" s="91">
        <f t="shared" ref="K28:K32" si="12">+F28-J28-I28</f>
        <v>9753193.9499999881</v>
      </c>
      <c r="L28" s="85">
        <f t="shared" ref="L28:L32" si="13">+(J28/F28)*100</f>
        <v>94.70001361242889</v>
      </c>
    </row>
    <row r="29" spans="1:12" x14ac:dyDescent="0.2">
      <c r="A29" s="11" t="s">
        <v>29</v>
      </c>
      <c r="B29" s="16" t="s">
        <v>305</v>
      </c>
      <c r="C29" s="91">
        <v>202596000</v>
      </c>
      <c r="D29" s="91">
        <v>0</v>
      </c>
      <c r="E29" s="91">
        <v>0</v>
      </c>
      <c r="F29" s="91">
        <f t="shared" si="10"/>
        <v>202596000</v>
      </c>
      <c r="G29" s="91">
        <v>148483233.09999999</v>
      </c>
      <c r="H29" s="91">
        <v>49037687.799999997</v>
      </c>
      <c r="I29" s="91">
        <v>0</v>
      </c>
      <c r="J29" s="91">
        <f t="shared" si="11"/>
        <v>197520920.89999998</v>
      </c>
      <c r="K29" s="91">
        <f t="shared" si="12"/>
        <v>5075079.1000000238</v>
      </c>
      <c r="L29" s="85">
        <f t="shared" si="13"/>
        <v>97.494975665857169</v>
      </c>
    </row>
    <row r="30" spans="1:12" x14ac:dyDescent="0.2">
      <c r="A30" s="11" t="s">
        <v>30</v>
      </c>
      <c r="B30" s="16" t="s">
        <v>306</v>
      </c>
      <c r="C30" s="91">
        <v>87688000</v>
      </c>
      <c r="D30" s="91">
        <v>0</v>
      </c>
      <c r="E30" s="91">
        <v>0</v>
      </c>
      <c r="F30" s="91">
        <f t="shared" si="10"/>
        <v>87688000</v>
      </c>
      <c r="G30" s="91">
        <v>56078959.370000005</v>
      </c>
      <c r="H30" s="91">
        <v>23565413.210000001</v>
      </c>
      <c r="I30" s="91">
        <v>0</v>
      </c>
      <c r="J30" s="91">
        <f t="shared" si="11"/>
        <v>79644372.580000013</v>
      </c>
      <c r="K30" s="91">
        <f t="shared" si="12"/>
        <v>8043627.4199999869</v>
      </c>
      <c r="L30" s="85">
        <f t="shared" si="13"/>
        <v>90.826991811878486</v>
      </c>
    </row>
    <row r="31" spans="1:12" x14ac:dyDescent="0.2">
      <c r="A31" s="11" t="s">
        <v>31</v>
      </c>
      <c r="B31" s="16" t="s">
        <v>32</v>
      </c>
      <c r="C31" s="91">
        <v>80555000</v>
      </c>
      <c r="D31" s="91">
        <v>0</v>
      </c>
      <c r="E31" s="91">
        <v>0</v>
      </c>
      <c r="F31" s="91">
        <f t="shared" si="10"/>
        <v>80555000</v>
      </c>
      <c r="G31" s="91">
        <v>80357462.940000013</v>
      </c>
      <c r="H31" s="91">
        <v>0</v>
      </c>
      <c r="I31" s="91">
        <v>0</v>
      </c>
      <c r="J31" s="91">
        <f t="shared" si="11"/>
        <v>80357462.940000013</v>
      </c>
      <c r="K31" s="91">
        <f t="shared" si="12"/>
        <v>197537.05999998748</v>
      </c>
      <c r="L31" s="85">
        <f t="shared" si="13"/>
        <v>99.754779889516499</v>
      </c>
    </row>
    <row r="32" spans="1:12" x14ac:dyDescent="0.2">
      <c r="A32" s="11" t="s">
        <v>33</v>
      </c>
      <c r="B32" s="16" t="s">
        <v>34</v>
      </c>
      <c r="C32" s="91">
        <v>59122000</v>
      </c>
      <c r="D32" s="91">
        <v>0</v>
      </c>
      <c r="E32" s="91">
        <v>0</v>
      </c>
      <c r="F32" s="91">
        <f t="shared" si="10"/>
        <v>59122000</v>
      </c>
      <c r="G32" s="91">
        <v>44279831.450000003</v>
      </c>
      <c r="H32" s="91">
        <v>13909445.6</v>
      </c>
      <c r="I32" s="91">
        <v>0</v>
      </c>
      <c r="J32" s="91">
        <f t="shared" si="11"/>
        <v>58189277.050000004</v>
      </c>
      <c r="K32" s="91">
        <f t="shared" si="12"/>
        <v>932722.94999999553</v>
      </c>
      <c r="L32" s="85">
        <f t="shared" si="13"/>
        <v>98.422375849937424</v>
      </c>
    </row>
    <row r="33" spans="1:12" ht="8.25" customHeight="1" outlineLevel="1" x14ac:dyDescent="0.2">
      <c r="A33" s="9"/>
      <c r="B33" s="16"/>
      <c r="C33" s="89"/>
      <c r="D33" s="89"/>
      <c r="E33" s="89"/>
      <c r="F33" s="89"/>
      <c r="G33" s="89"/>
      <c r="H33" s="89"/>
      <c r="I33" s="89"/>
      <c r="J33" s="89"/>
      <c r="K33" s="89"/>
    </row>
    <row r="34" spans="1:12" outlineLevel="1" x14ac:dyDescent="0.2">
      <c r="A34" s="8" t="s">
        <v>35</v>
      </c>
      <c r="B34" s="18" t="s">
        <v>36</v>
      </c>
      <c r="C34" s="92">
        <f t="shared" ref="C34:K34" si="14">+C36+C37+C38+C39+C40</f>
        <v>176324000</v>
      </c>
      <c r="D34" s="92">
        <f t="shared" si="14"/>
        <v>0</v>
      </c>
      <c r="E34" s="92">
        <f t="shared" si="14"/>
        <v>0</v>
      </c>
      <c r="F34" s="92">
        <f t="shared" si="14"/>
        <v>176324000</v>
      </c>
      <c r="G34" s="92">
        <f t="shared" si="14"/>
        <v>130076182.32999998</v>
      </c>
      <c r="H34" s="92">
        <f t="shared" si="14"/>
        <v>37740834.329999998</v>
      </c>
      <c r="I34" s="92">
        <f t="shared" si="14"/>
        <v>0</v>
      </c>
      <c r="J34" s="92">
        <f t="shared" si="14"/>
        <v>167817016.66000003</v>
      </c>
      <c r="K34" s="92">
        <f t="shared" si="14"/>
        <v>8506983.3399999961</v>
      </c>
      <c r="L34" s="84">
        <f>+(J34/F34)*100</f>
        <v>95.175368446723098</v>
      </c>
    </row>
    <row r="35" spans="1:12" ht="8.25" customHeight="1" outlineLevel="1" x14ac:dyDescent="0.2">
      <c r="A35" s="9"/>
      <c r="B35" s="16"/>
      <c r="C35" s="89"/>
      <c r="D35" s="89"/>
      <c r="E35" s="89"/>
      <c r="F35" s="89"/>
      <c r="G35" s="89"/>
      <c r="H35" s="89"/>
      <c r="I35" s="89"/>
      <c r="J35" s="89"/>
      <c r="K35" s="89"/>
    </row>
    <row r="36" spans="1:12" x14ac:dyDescent="0.2">
      <c r="A36" s="9" t="s">
        <v>37</v>
      </c>
      <c r="B36" s="16" t="s">
        <v>307</v>
      </c>
      <c r="C36" s="91">
        <v>97371000</v>
      </c>
      <c r="D36" s="91">
        <v>0</v>
      </c>
      <c r="E36" s="91">
        <v>0</v>
      </c>
      <c r="F36" s="91">
        <f t="shared" ref="F36:F40" si="15">+C36+D36+E36</f>
        <v>97371000</v>
      </c>
      <c r="G36" s="91">
        <v>71833200.890000001</v>
      </c>
      <c r="H36" s="91">
        <v>20841016.600000001</v>
      </c>
      <c r="I36" s="91">
        <v>0</v>
      </c>
      <c r="J36" s="91">
        <f t="shared" ref="J36:J40" si="16">+G36+H36</f>
        <v>92674217.49000001</v>
      </c>
      <c r="K36" s="91">
        <f t="shared" ref="K36:K40" si="17">+F36-J36-I36</f>
        <v>4696782.5099999905</v>
      </c>
      <c r="L36" s="85">
        <f t="shared" ref="L36:L40" si="18">+(J36/F36)*100</f>
        <v>95.176405182241126</v>
      </c>
    </row>
    <row r="37" spans="1:12" x14ac:dyDescent="0.2">
      <c r="A37" s="9" t="s">
        <v>38</v>
      </c>
      <c r="B37" s="16" t="s">
        <v>308</v>
      </c>
      <c r="C37" s="91">
        <v>5264000</v>
      </c>
      <c r="D37" s="91">
        <v>0</v>
      </c>
      <c r="E37" s="91">
        <v>0</v>
      </c>
      <c r="F37" s="91">
        <f t="shared" si="15"/>
        <v>5264000</v>
      </c>
      <c r="G37" s="91">
        <v>3882865.11</v>
      </c>
      <c r="H37" s="91">
        <v>1126740.07</v>
      </c>
      <c r="I37" s="91">
        <v>0</v>
      </c>
      <c r="J37" s="91">
        <f t="shared" si="16"/>
        <v>5009605.18</v>
      </c>
      <c r="K37" s="91">
        <f t="shared" si="17"/>
        <v>254394.8200000003</v>
      </c>
      <c r="L37" s="85">
        <f t="shared" si="18"/>
        <v>95.16727165653495</v>
      </c>
    </row>
    <row r="38" spans="1:12" x14ac:dyDescent="0.2">
      <c r="A38" s="9" t="s">
        <v>39</v>
      </c>
      <c r="B38" s="16" t="s">
        <v>309</v>
      </c>
      <c r="C38" s="91">
        <v>15792000</v>
      </c>
      <c r="D38" s="91">
        <v>0</v>
      </c>
      <c r="E38" s="91">
        <v>0</v>
      </c>
      <c r="F38" s="91">
        <f t="shared" si="15"/>
        <v>15792000</v>
      </c>
      <c r="G38" s="91">
        <v>11648596.32</v>
      </c>
      <c r="H38" s="91">
        <v>3380220.11</v>
      </c>
      <c r="I38" s="91">
        <v>0</v>
      </c>
      <c r="J38" s="91">
        <f t="shared" si="16"/>
        <v>15028816.43</v>
      </c>
      <c r="K38" s="91">
        <f t="shared" si="17"/>
        <v>763183.5700000003</v>
      </c>
      <c r="L38" s="85">
        <f t="shared" si="18"/>
        <v>95.1672772922999</v>
      </c>
    </row>
    <row r="39" spans="1:12" x14ac:dyDescent="0.2">
      <c r="A39" s="9" t="s">
        <v>40</v>
      </c>
      <c r="B39" s="16" t="s">
        <v>310</v>
      </c>
      <c r="C39" s="91">
        <v>52633000</v>
      </c>
      <c r="D39" s="91">
        <v>0</v>
      </c>
      <c r="E39" s="91">
        <v>0</v>
      </c>
      <c r="F39" s="91">
        <f t="shared" si="15"/>
        <v>52633000</v>
      </c>
      <c r="G39" s="91">
        <v>38828654.409999996</v>
      </c>
      <c r="H39" s="91">
        <v>11266117.470000001</v>
      </c>
      <c r="I39" s="91">
        <v>0</v>
      </c>
      <c r="J39" s="91">
        <f t="shared" si="16"/>
        <v>50094771.879999995</v>
      </c>
      <c r="K39" s="91">
        <f t="shared" si="17"/>
        <v>2538228.1200000048</v>
      </c>
      <c r="L39" s="85">
        <f t="shared" si="18"/>
        <v>95.177496779586946</v>
      </c>
    </row>
    <row r="40" spans="1:12" x14ac:dyDescent="0.2">
      <c r="A40" s="9" t="s">
        <v>41</v>
      </c>
      <c r="B40" s="70" t="s">
        <v>311</v>
      </c>
      <c r="C40" s="91">
        <v>5264000</v>
      </c>
      <c r="D40" s="91">
        <v>0</v>
      </c>
      <c r="E40" s="91">
        <v>0</v>
      </c>
      <c r="F40" s="91">
        <f t="shared" si="15"/>
        <v>5264000</v>
      </c>
      <c r="G40" s="91">
        <v>3882865.5999999996</v>
      </c>
      <c r="H40" s="91">
        <v>1126740.08</v>
      </c>
      <c r="I40" s="91">
        <v>0</v>
      </c>
      <c r="J40" s="91">
        <f t="shared" si="16"/>
        <v>5009605.68</v>
      </c>
      <c r="K40" s="91">
        <f t="shared" si="17"/>
        <v>254394.3200000003</v>
      </c>
      <c r="L40" s="85">
        <f t="shared" si="18"/>
        <v>95.167281155015189</v>
      </c>
    </row>
    <row r="41" spans="1:12" ht="8.25" customHeight="1" outlineLevel="1" x14ac:dyDescent="0.2">
      <c r="A41" s="9"/>
      <c r="B41" s="16"/>
      <c r="C41" s="89"/>
      <c r="D41" s="89"/>
      <c r="E41" s="89"/>
      <c r="F41" s="89"/>
      <c r="G41" s="89"/>
      <c r="H41" s="89"/>
      <c r="I41" s="89"/>
      <c r="J41" s="89"/>
      <c r="K41" s="89"/>
    </row>
    <row r="42" spans="1:12" outlineLevel="1" x14ac:dyDescent="0.2">
      <c r="A42" s="8" t="s">
        <v>42</v>
      </c>
      <c r="B42" s="18" t="s">
        <v>43</v>
      </c>
      <c r="C42" s="92">
        <f>+C45+C46+C44</f>
        <v>100848000</v>
      </c>
      <c r="D42" s="92">
        <f t="shared" ref="D42:K42" si="19">+D45+D46+D44</f>
        <v>0</v>
      </c>
      <c r="E42" s="92">
        <f t="shared" si="19"/>
        <v>0</v>
      </c>
      <c r="F42" s="92">
        <f t="shared" si="19"/>
        <v>100848000</v>
      </c>
      <c r="G42" s="92">
        <f t="shared" si="19"/>
        <v>74395701.219999999</v>
      </c>
      <c r="H42" s="92">
        <f t="shared" si="19"/>
        <v>21585577.789999999</v>
      </c>
      <c r="I42" s="92">
        <f t="shared" si="19"/>
        <v>0</v>
      </c>
      <c r="J42" s="92">
        <f t="shared" si="19"/>
        <v>95981279.00999999</v>
      </c>
      <c r="K42" s="92">
        <f t="shared" si="19"/>
        <v>4866720.9900000021</v>
      </c>
      <c r="L42" s="84">
        <f>+(J42/F42)*100</f>
        <v>95.174201778914792</v>
      </c>
    </row>
    <row r="43" spans="1:12" ht="8.25" customHeight="1" outlineLevel="1" x14ac:dyDescent="0.2">
      <c r="A43" s="9"/>
      <c r="B43" s="16"/>
      <c r="C43" s="89"/>
      <c r="D43" s="89"/>
      <c r="E43" s="89"/>
      <c r="F43" s="89"/>
      <c r="G43" s="89"/>
      <c r="H43" s="89"/>
      <c r="I43" s="89"/>
      <c r="J43" s="89"/>
      <c r="K43" s="89"/>
    </row>
    <row r="44" spans="1:12" x14ac:dyDescent="0.2">
      <c r="A44" s="9" t="s">
        <v>347</v>
      </c>
      <c r="B44" s="70" t="s">
        <v>348</v>
      </c>
      <c r="C44" s="91">
        <v>53476000</v>
      </c>
      <c r="D44" s="91">
        <v>0</v>
      </c>
      <c r="E44" s="91">
        <v>0</v>
      </c>
      <c r="F44" s="91">
        <f>+C44+D44+E44</f>
        <v>53476000</v>
      </c>
      <c r="G44" s="91">
        <v>39449912.640000001</v>
      </c>
      <c r="H44" s="91">
        <v>11446487.369999999</v>
      </c>
      <c r="I44" s="91">
        <v>0</v>
      </c>
      <c r="J44" s="91">
        <f>+G44+H44</f>
        <v>50896400.009999998</v>
      </c>
      <c r="K44" s="91">
        <f>+F44-J44-I44</f>
        <v>2579599.9900000021</v>
      </c>
      <c r="L44" s="85">
        <f>+(J44/F44)*100</f>
        <v>95.176153807315416</v>
      </c>
    </row>
    <row r="45" spans="1:12" x14ac:dyDescent="0.2">
      <c r="A45" s="9" t="s">
        <v>44</v>
      </c>
      <c r="B45" s="16" t="s">
        <v>312</v>
      </c>
      <c r="C45" s="91">
        <v>15792000</v>
      </c>
      <c r="D45" s="91">
        <v>0</v>
      </c>
      <c r="E45" s="91">
        <v>0</v>
      </c>
      <c r="F45" s="91">
        <f>+C45+D45+E45</f>
        <v>15792000</v>
      </c>
      <c r="G45" s="91">
        <v>11648595.98</v>
      </c>
      <c r="H45" s="91">
        <v>3380220.13</v>
      </c>
      <c r="I45" s="91">
        <v>0</v>
      </c>
      <c r="J45" s="91">
        <f>+G45+H45</f>
        <v>15028816.109999999</v>
      </c>
      <c r="K45" s="91">
        <f>+F45-J45-I45</f>
        <v>763183.8900000006</v>
      </c>
      <c r="L45" s="85">
        <f>+(J45/F45)*100</f>
        <v>95.167275265957443</v>
      </c>
    </row>
    <row r="46" spans="1:12" x14ac:dyDescent="0.2">
      <c r="A46" s="9" t="s">
        <v>45</v>
      </c>
      <c r="B46" s="16" t="s">
        <v>313</v>
      </c>
      <c r="C46" s="91">
        <v>31580000</v>
      </c>
      <c r="D46" s="91">
        <v>0</v>
      </c>
      <c r="E46" s="91">
        <v>0</v>
      </c>
      <c r="F46" s="91">
        <f>+C46+D46+E46</f>
        <v>31580000</v>
      </c>
      <c r="G46" s="91">
        <v>23297192.600000001</v>
      </c>
      <c r="H46" s="91">
        <v>6758870.29</v>
      </c>
      <c r="I46" s="91">
        <v>0</v>
      </c>
      <c r="J46" s="91">
        <f>+G46+H46</f>
        <v>30056062.890000001</v>
      </c>
      <c r="K46" s="91">
        <f>+F46-J46-I46</f>
        <v>1523937.1099999994</v>
      </c>
      <c r="L46" s="85">
        <f>+(J46/F46)*100</f>
        <v>95.174360006333131</v>
      </c>
    </row>
    <row r="47" spans="1:12" outlineLevel="1" x14ac:dyDescent="0.2">
      <c r="A47" s="9"/>
      <c r="B47" s="16"/>
      <c r="C47" s="91"/>
      <c r="D47" s="91"/>
      <c r="E47" s="91"/>
      <c r="F47" s="91"/>
      <c r="G47" s="91"/>
      <c r="H47" s="91"/>
      <c r="I47" s="91"/>
      <c r="J47" s="91"/>
      <c r="K47" s="91"/>
      <c r="L47" s="85"/>
    </row>
    <row r="48" spans="1:12" outlineLevel="1" x14ac:dyDescent="0.2">
      <c r="A48" s="8" t="s">
        <v>223</v>
      </c>
      <c r="B48" s="18" t="s">
        <v>224</v>
      </c>
      <c r="C48" s="92">
        <f t="shared" ref="C48:K48" si="20">+C50</f>
        <v>4200000</v>
      </c>
      <c r="D48" s="92">
        <f t="shared" si="20"/>
        <v>0</v>
      </c>
      <c r="E48" s="92">
        <f t="shared" si="20"/>
        <v>0</v>
      </c>
      <c r="F48" s="92">
        <f t="shared" si="20"/>
        <v>4200000</v>
      </c>
      <c r="G48" s="92">
        <f t="shared" si="20"/>
        <v>3434000</v>
      </c>
      <c r="H48" s="92">
        <f t="shared" si="20"/>
        <v>217000</v>
      </c>
      <c r="I48" s="92">
        <f t="shared" si="20"/>
        <v>0</v>
      </c>
      <c r="J48" s="92">
        <f t="shared" si="20"/>
        <v>3651000</v>
      </c>
      <c r="K48" s="92">
        <f t="shared" si="20"/>
        <v>549000</v>
      </c>
      <c r="L48" s="84">
        <f>+(J48/F48)*100</f>
        <v>86.928571428571431</v>
      </c>
    </row>
    <row r="49" spans="1:12" ht="6.75" customHeight="1" outlineLevel="1" x14ac:dyDescent="0.2">
      <c r="A49" s="4"/>
      <c r="B49" s="28"/>
      <c r="C49" s="93"/>
      <c r="D49" s="93"/>
      <c r="E49" s="93"/>
      <c r="F49" s="93"/>
      <c r="G49" s="93"/>
      <c r="H49" s="93"/>
      <c r="I49" s="93"/>
      <c r="J49" s="93"/>
      <c r="K49" s="93"/>
      <c r="L49" s="85"/>
    </row>
    <row r="50" spans="1:12" x14ac:dyDescent="0.2">
      <c r="A50" s="29" t="s">
        <v>221</v>
      </c>
      <c r="B50" s="30" t="s">
        <v>222</v>
      </c>
      <c r="C50" s="91">
        <v>4200000</v>
      </c>
      <c r="D50" s="91">
        <v>0</v>
      </c>
      <c r="E50" s="91">
        <v>0</v>
      </c>
      <c r="F50" s="91">
        <f>+C50+D50+E50</f>
        <v>4200000</v>
      </c>
      <c r="G50" s="91">
        <v>3434000</v>
      </c>
      <c r="H50" s="91">
        <v>217000</v>
      </c>
      <c r="I50" s="91">
        <v>0</v>
      </c>
      <c r="J50" s="91">
        <f>+G50+H50</f>
        <v>3651000</v>
      </c>
      <c r="K50" s="91">
        <f>+F50-J50-I50</f>
        <v>549000</v>
      </c>
      <c r="L50" s="85">
        <f>+(J50/F50)*100</f>
        <v>86.928571428571431</v>
      </c>
    </row>
    <row r="51" spans="1:12" ht="12" thickBot="1" x14ac:dyDescent="0.25">
      <c r="A51" s="9"/>
      <c r="B51" s="16"/>
      <c r="C51" s="91"/>
      <c r="D51" s="91"/>
      <c r="E51" s="91"/>
      <c r="F51" s="91"/>
      <c r="G51" s="91"/>
      <c r="H51" s="91"/>
      <c r="I51" s="91"/>
      <c r="J51" s="91"/>
      <c r="K51" s="91"/>
      <c r="L51" s="81"/>
    </row>
    <row r="52" spans="1:12" ht="12" thickBot="1" x14ac:dyDescent="0.25">
      <c r="A52" s="25" t="s">
        <v>46</v>
      </c>
      <c r="B52" s="17" t="s">
        <v>47</v>
      </c>
      <c r="C52" s="90">
        <f t="shared" ref="C52:K52" si="21">+C54+C61+C69+C79+C88+C95+C99+C105+C116+C120</f>
        <v>13311805</v>
      </c>
      <c r="D52" s="90">
        <f>+D54+D61+D69+D79+D88+D95+D99+D105+D116+D120</f>
        <v>7500000</v>
      </c>
      <c r="E52" s="90">
        <f t="shared" si="21"/>
        <v>0</v>
      </c>
      <c r="F52" s="90">
        <f t="shared" si="21"/>
        <v>20811805</v>
      </c>
      <c r="G52" s="90">
        <f t="shared" si="21"/>
        <v>13453776.539999999</v>
      </c>
      <c r="H52" s="90">
        <f t="shared" si="21"/>
        <v>5874408.0200000005</v>
      </c>
      <c r="I52" s="90">
        <f t="shared" si="21"/>
        <v>0</v>
      </c>
      <c r="J52" s="90">
        <f t="shared" si="21"/>
        <v>19328184.559999999</v>
      </c>
      <c r="K52" s="90">
        <f t="shared" si="21"/>
        <v>1483620.4400000004</v>
      </c>
      <c r="L52" s="80">
        <f>+(J52/F52)*100</f>
        <v>92.87125532840615</v>
      </c>
    </row>
    <row r="53" spans="1:12" ht="8.25" hidden="1" customHeight="1" outlineLevel="1" x14ac:dyDescent="0.2">
      <c r="A53" s="9"/>
      <c r="B53" s="16"/>
      <c r="C53" s="89"/>
      <c r="D53" s="89"/>
      <c r="E53" s="89"/>
      <c r="F53" s="89"/>
      <c r="G53" s="89"/>
      <c r="H53" s="89"/>
      <c r="I53" s="89"/>
      <c r="J53" s="89"/>
      <c r="K53" s="89"/>
    </row>
    <row r="54" spans="1:12" hidden="1" outlineLevel="1" x14ac:dyDescent="0.2">
      <c r="A54" s="8" t="s">
        <v>48</v>
      </c>
      <c r="B54" s="18" t="s">
        <v>49</v>
      </c>
      <c r="C54" s="92">
        <f t="shared" ref="C54:K54" si="22">+C56+C57+C58+C59</f>
        <v>0</v>
      </c>
      <c r="D54" s="92">
        <f t="shared" si="22"/>
        <v>0</v>
      </c>
      <c r="E54" s="92">
        <f t="shared" si="22"/>
        <v>0</v>
      </c>
      <c r="F54" s="92">
        <f t="shared" si="22"/>
        <v>0</v>
      </c>
      <c r="G54" s="92">
        <f t="shared" si="22"/>
        <v>0</v>
      </c>
      <c r="H54" s="92">
        <f t="shared" si="22"/>
        <v>0</v>
      </c>
      <c r="I54" s="92">
        <f t="shared" si="22"/>
        <v>0</v>
      </c>
      <c r="J54" s="92">
        <f t="shared" si="22"/>
        <v>0</v>
      </c>
      <c r="K54" s="92">
        <f t="shared" si="22"/>
        <v>0</v>
      </c>
      <c r="L54" s="84" t="e">
        <f>+(J54/F54)*100</f>
        <v>#DIV/0!</v>
      </c>
    </row>
    <row r="55" spans="1:12" ht="8.25" hidden="1" customHeight="1" outlineLevel="1" x14ac:dyDescent="0.2">
      <c r="A55" s="9"/>
      <c r="B55" s="16"/>
      <c r="C55" s="89"/>
      <c r="D55" s="89"/>
      <c r="E55" s="89"/>
      <c r="F55" s="89"/>
      <c r="G55" s="89"/>
      <c r="H55" s="89"/>
      <c r="I55" s="89"/>
      <c r="J55" s="89"/>
      <c r="K55" s="89"/>
    </row>
    <row r="56" spans="1:12" hidden="1" x14ac:dyDescent="0.2">
      <c r="A56" s="9" t="s">
        <v>50</v>
      </c>
      <c r="B56" s="16" t="s">
        <v>51</v>
      </c>
      <c r="C56" s="91">
        <v>0</v>
      </c>
      <c r="D56" s="91">
        <v>0</v>
      </c>
      <c r="E56" s="91">
        <v>0</v>
      </c>
      <c r="F56" s="91">
        <f t="shared" ref="F56:F59" si="23">+C56+D56+E56</f>
        <v>0</v>
      </c>
      <c r="G56" s="91">
        <v>0</v>
      </c>
      <c r="H56" s="91">
        <v>0</v>
      </c>
      <c r="I56" s="91">
        <v>0</v>
      </c>
      <c r="J56" s="91">
        <f t="shared" ref="J56:J59" si="24">+G56+H56</f>
        <v>0</v>
      </c>
      <c r="K56" s="91">
        <f t="shared" ref="K56:K59" si="25">+F56-J56-I56</f>
        <v>0</v>
      </c>
      <c r="L56" s="85" t="e">
        <f t="shared" ref="L56:L59" si="26">+(J56/F56)*100</f>
        <v>#DIV/0!</v>
      </c>
    </row>
    <row r="57" spans="1:12" hidden="1" x14ac:dyDescent="0.2">
      <c r="A57" s="9" t="s">
        <v>52</v>
      </c>
      <c r="B57" s="16" t="s">
        <v>53</v>
      </c>
      <c r="C57" s="91">
        <v>0</v>
      </c>
      <c r="D57" s="91">
        <v>0</v>
      </c>
      <c r="E57" s="91">
        <v>0</v>
      </c>
      <c r="F57" s="91">
        <f t="shared" si="23"/>
        <v>0</v>
      </c>
      <c r="G57" s="91">
        <v>0</v>
      </c>
      <c r="H57" s="91">
        <v>0</v>
      </c>
      <c r="I57" s="91">
        <v>0</v>
      </c>
      <c r="J57" s="91">
        <f t="shared" si="24"/>
        <v>0</v>
      </c>
      <c r="K57" s="91">
        <f t="shared" si="25"/>
        <v>0</v>
      </c>
      <c r="L57" s="85" t="e">
        <f t="shared" si="26"/>
        <v>#DIV/0!</v>
      </c>
    </row>
    <row r="58" spans="1:12" hidden="1" x14ac:dyDescent="0.2">
      <c r="A58" s="9" t="s">
        <v>54</v>
      </c>
      <c r="B58" s="16" t="s">
        <v>55</v>
      </c>
      <c r="C58" s="91">
        <v>0</v>
      </c>
      <c r="D58" s="91">
        <v>0</v>
      </c>
      <c r="E58" s="91">
        <v>0</v>
      </c>
      <c r="F58" s="91">
        <f t="shared" si="23"/>
        <v>0</v>
      </c>
      <c r="G58" s="91">
        <v>0</v>
      </c>
      <c r="H58" s="91">
        <v>0</v>
      </c>
      <c r="I58" s="91">
        <v>0</v>
      </c>
      <c r="J58" s="91">
        <f t="shared" si="24"/>
        <v>0</v>
      </c>
      <c r="K58" s="91">
        <f t="shared" si="25"/>
        <v>0</v>
      </c>
      <c r="L58" s="85" t="e">
        <f t="shared" si="26"/>
        <v>#DIV/0!</v>
      </c>
    </row>
    <row r="59" spans="1:12" hidden="1" x14ac:dyDescent="0.2">
      <c r="A59" s="9" t="s">
        <v>56</v>
      </c>
      <c r="B59" s="16" t="s">
        <v>57</v>
      </c>
      <c r="C59" s="91">
        <v>0</v>
      </c>
      <c r="D59" s="91">
        <v>0</v>
      </c>
      <c r="E59" s="91">
        <v>0</v>
      </c>
      <c r="F59" s="91">
        <f t="shared" si="23"/>
        <v>0</v>
      </c>
      <c r="G59" s="91">
        <v>0</v>
      </c>
      <c r="H59" s="91">
        <v>0</v>
      </c>
      <c r="I59" s="91">
        <v>0</v>
      </c>
      <c r="J59" s="91">
        <f t="shared" si="24"/>
        <v>0</v>
      </c>
      <c r="K59" s="91">
        <f t="shared" si="25"/>
        <v>0</v>
      </c>
      <c r="L59" s="85" t="e">
        <f t="shared" si="26"/>
        <v>#DIV/0!</v>
      </c>
    </row>
    <row r="60" spans="1:12" ht="8.25" hidden="1" customHeight="1" outlineLevel="1" x14ac:dyDescent="0.2">
      <c r="A60" s="9"/>
      <c r="B60" s="16"/>
      <c r="C60" s="89"/>
      <c r="D60" s="89"/>
      <c r="E60" s="89"/>
      <c r="F60" s="89"/>
      <c r="G60" s="89"/>
      <c r="H60" s="89"/>
      <c r="I60" s="89"/>
      <c r="J60" s="89"/>
      <c r="K60" s="89"/>
    </row>
    <row r="61" spans="1:12" hidden="1" outlineLevel="1" x14ac:dyDescent="0.2">
      <c r="A61" s="8" t="s">
        <v>58</v>
      </c>
      <c r="B61" s="18" t="s">
        <v>59</v>
      </c>
      <c r="C61" s="92">
        <f t="shared" ref="C61:K61" si="27">+C63+C64+C65+C66+C67</f>
        <v>0</v>
      </c>
      <c r="D61" s="92">
        <f t="shared" si="27"/>
        <v>0</v>
      </c>
      <c r="E61" s="92">
        <f t="shared" si="27"/>
        <v>0</v>
      </c>
      <c r="F61" s="92">
        <f t="shared" si="27"/>
        <v>0</v>
      </c>
      <c r="G61" s="92">
        <f t="shared" si="27"/>
        <v>0</v>
      </c>
      <c r="H61" s="92">
        <f t="shared" si="27"/>
        <v>0</v>
      </c>
      <c r="I61" s="92">
        <f t="shared" si="27"/>
        <v>0</v>
      </c>
      <c r="J61" s="92">
        <f t="shared" si="27"/>
        <v>0</v>
      </c>
      <c r="K61" s="92">
        <f t="shared" si="27"/>
        <v>0</v>
      </c>
      <c r="L61" s="84" t="e">
        <f>+(J61/F61)*100</f>
        <v>#DIV/0!</v>
      </c>
    </row>
    <row r="62" spans="1:12" ht="8.25" hidden="1" customHeight="1" outlineLevel="1" x14ac:dyDescent="0.2">
      <c r="A62" s="9"/>
      <c r="B62" s="16"/>
      <c r="C62" s="89"/>
      <c r="D62" s="89"/>
      <c r="E62" s="89"/>
      <c r="F62" s="89"/>
      <c r="G62" s="89"/>
      <c r="H62" s="89"/>
      <c r="I62" s="89"/>
      <c r="J62" s="89"/>
      <c r="K62" s="89"/>
    </row>
    <row r="63" spans="1:12" hidden="1" x14ac:dyDescent="0.2">
      <c r="A63" s="9" t="s">
        <v>60</v>
      </c>
      <c r="B63" s="16" t="s">
        <v>61</v>
      </c>
      <c r="C63" s="91">
        <v>0</v>
      </c>
      <c r="D63" s="91">
        <v>0</v>
      </c>
      <c r="E63" s="91">
        <v>0</v>
      </c>
      <c r="F63" s="91">
        <f t="shared" ref="F63:F67" si="28">+C63+D63+E63</f>
        <v>0</v>
      </c>
      <c r="G63" s="91">
        <v>0</v>
      </c>
      <c r="H63" s="91">
        <v>0</v>
      </c>
      <c r="I63" s="91">
        <v>0</v>
      </c>
      <c r="J63" s="91">
        <f t="shared" ref="J63:J67" si="29">+G63+H63</f>
        <v>0</v>
      </c>
      <c r="K63" s="91">
        <f t="shared" ref="K63:K67" si="30">+F63-J63-I63</f>
        <v>0</v>
      </c>
      <c r="L63" s="85" t="e">
        <f t="shared" ref="L63:L67" si="31">+(J63/F63)*100</f>
        <v>#DIV/0!</v>
      </c>
    </row>
    <row r="64" spans="1:12" hidden="1" x14ac:dyDescent="0.2">
      <c r="A64" s="9" t="s">
        <v>62</v>
      </c>
      <c r="B64" s="20" t="s">
        <v>63</v>
      </c>
      <c r="C64" s="91">
        <v>0</v>
      </c>
      <c r="D64" s="91">
        <v>0</v>
      </c>
      <c r="E64" s="91">
        <v>0</v>
      </c>
      <c r="F64" s="91">
        <f t="shared" si="28"/>
        <v>0</v>
      </c>
      <c r="G64" s="91">
        <v>0</v>
      </c>
      <c r="H64" s="91">
        <v>0</v>
      </c>
      <c r="I64" s="91">
        <v>0</v>
      </c>
      <c r="J64" s="91">
        <f t="shared" si="29"/>
        <v>0</v>
      </c>
      <c r="K64" s="91">
        <f t="shared" si="30"/>
        <v>0</v>
      </c>
      <c r="L64" s="85" t="e">
        <f t="shared" si="31"/>
        <v>#DIV/0!</v>
      </c>
    </row>
    <row r="65" spans="1:12" hidden="1" x14ac:dyDescent="0.2">
      <c r="A65" s="9" t="s">
        <v>64</v>
      </c>
      <c r="B65" s="16" t="s">
        <v>65</v>
      </c>
      <c r="C65" s="91">
        <v>0</v>
      </c>
      <c r="D65" s="91">
        <v>0</v>
      </c>
      <c r="E65" s="91">
        <v>0</v>
      </c>
      <c r="F65" s="91">
        <f t="shared" si="28"/>
        <v>0</v>
      </c>
      <c r="G65" s="91">
        <v>0</v>
      </c>
      <c r="H65" s="91">
        <v>0</v>
      </c>
      <c r="I65" s="91">
        <v>0</v>
      </c>
      <c r="J65" s="91">
        <f t="shared" si="29"/>
        <v>0</v>
      </c>
      <c r="K65" s="91">
        <f t="shared" si="30"/>
        <v>0</v>
      </c>
      <c r="L65" s="85" t="e">
        <f t="shared" si="31"/>
        <v>#DIV/0!</v>
      </c>
    </row>
    <row r="66" spans="1:12" hidden="1" x14ac:dyDescent="0.2">
      <c r="A66" s="9" t="s">
        <v>66</v>
      </c>
      <c r="B66" s="16" t="s">
        <v>314</v>
      </c>
      <c r="C66" s="91">
        <v>0</v>
      </c>
      <c r="D66" s="91">
        <v>0</v>
      </c>
      <c r="E66" s="91">
        <v>0</v>
      </c>
      <c r="F66" s="91">
        <f t="shared" si="28"/>
        <v>0</v>
      </c>
      <c r="G66" s="91">
        <v>0</v>
      </c>
      <c r="H66" s="91">
        <v>0</v>
      </c>
      <c r="I66" s="91">
        <v>0</v>
      </c>
      <c r="J66" s="91">
        <f t="shared" si="29"/>
        <v>0</v>
      </c>
      <c r="K66" s="91">
        <f t="shared" si="30"/>
        <v>0</v>
      </c>
      <c r="L66" s="85" t="e">
        <f t="shared" si="31"/>
        <v>#DIV/0!</v>
      </c>
    </row>
    <row r="67" spans="1:12" hidden="1" x14ac:dyDescent="0.2">
      <c r="A67" s="9" t="s">
        <v>67</v>
      </c>
      <c r="B67" s="16" t="s">
        <v>68</v>
      </c>
      <c r="C67" s="91">
        <v>0</v>
      </c>
      <c r="D67" s="91">
        <v>0</v>
      </c>
      <c r="E67" s="91">
        <v>0</v>
      </c>
      <c r="F67" s="91">
        <f t="shared" si="28"/>
        <v>0</v>
      </c>
      <c r="G67" s="91">
        <v>0</v>
      </c>
      <c r="H67" s="91">
        <v>0</v>
      </c>
      <c r="I67" s="91">
        <v>0</v>
      </c>
      <c r="J67" s="91">
        <f t="shared" si="29"/>
        <v>0</v>
      </c>
      <c r="K67" s="91">
        <f t="shared" si="30"/>
        <v>0</v>
      </c>
      <c r="L67" s="85" t="e">
        <f t="shared" si="31"/>
        <v>#DIV/0!</v>
      </c>
    </row>
    <row r="68" spans="1:12" ht="8.25" hidden="1" customHeight="1" outlineLevel="1" x14ac:dyDescent="0.2">
      <c r="A68" s="9"/>
      <c r="B68" s="16"/>
      <c r="C68" s="89"/>
      <c r="D68" s="89"/>
      <c r="E68" s="89"/>
      <c r="F68" s="89"/>
      <c r="G68" s="89"/>
      <c r="H68" s="89"/>
      <c r="I68" s="89"/>
      <c r="J68" s="89"/>
      <c r="K68" s="89"/>
    </row>
    <row r="69" spans="1:12" hidden="1" outlineLevel="1" x14ac:dyDescent="0.2">
      <c r="A69" s="8" t="s">
        <v>69</v>
      </c>
      <c r="B69" s="18" t="s">
        <v>70</v>
      </c>
      <c r="C69" s="92">
        <f t="shared" ref="C69:K69" si="32">+C71+C72+C73+C74+C75+C76+C77</f>
        <v>0</v>
      </c>
      <c r="D69" s="92">
        <f t="shared" si="32"/>
        <v>0</v>
      </c>
      <c r="E69" s="92">
        <f t="shared" si="32"/>
        <v>0</v>
      </c>
      <c r="F69" s="92">
        <f t="shared" si="32"/>
        <v>0</v>
      </c>
      <c r="G69" s="92">
        <f t="shared" si="32"/>
        <v>0</v>
      </c>
      <c r="H69" s="92">
        <f t="shared" si="32"/>
        <v>0</v>
      </c>
      <c r="I69" s="92">
        <f t="shared" si="32"/>
        <v>0</v>
      </c>
      <c r="J69" s="92">
        <f t="shared" si="32"/>
        <v>0</v>
      </c>
      <c r="K69" s="92">
        <f t="shared" si="32"/>
        <v>0</v>
      </c>
      <c r="L69" s="84" t="e">
        <f>+(J69/F69)*100</f>
        <v>#DIV/0!</v>
      </c>
    </row>
    <row r="70" spans="1:12" ht="8.25" hidden="1" customHeight="1" outlineLevel="1" x14ac:dyDescent="0.2">
      <c r="A70" s="9"/>
      <c r="B70" s="16"/>
      <c r="C70" s="89"/>
      <c r="D70" s="89"/>
      <c r="E70" s="89"/>
      <c r="F70" s="89"/>
      <c r="G70" s="89"/>
      <c r="H70" s="89"/>
      <c r="I70" s="89"/>
      <c r="J70" s="89"/>
      <c r="K70" s="89"/>
    </row>
    <row r="71" spans="1:12" hidden="1" x14ac:dyDescent="0.2">
      <c r="A71" s="9" t="s">
        <v>71</v>
      </c>
      <c r="B71" s="16" t="s">
        <v>315</v>
      </c>
      <c r="C71" s="91">
        <v>0</v>
      </c>
      <c r="D71" s="91">
        <v>0</v>
      </c>
      <c r="E71" s="91">
        <v>0</v>
      </c>
      <c r="F71" s="91">
        <f t="shared" ref="F71:F77" si="33">+C71+D71+E71</f>
        <v>0</v>
      </c>
      <c r="G71" s="91">
        <v>0</v>
      </c>
      <c r="H71" s="91">
        <v>0</v>
      </c>
      <c r="I71" s="91">
        <v>0</v>
      </c>
      <c r="J71" s="91">
        <f t="shared" ref="J71:J77" si="34">+G71+H71</f>
        <v>0</v>
      </c>
      <c r="K71" s="91">
        <f t="shared" ref="K71:K77" si="35">+F71-J71-I71</f>
        <v>0</v>
      </c>
      <c r="L71" s="85" t="e">
        <f t="shared" ref="L71:L77" si="36">+(J71/F71)*100</f>
        <v>#DIV/0!</v>
      </c>
    </row>
    <row r="72" spans="1:12" hidden="1" x14ac:dyDescent="0.2">
      <c r="A72" s="9" t="s">
        <v>72</v>
      </c>
      <c r="B72" s="16" t="s">
        <v>316</v>
      </c>
      <c r="C72" s="91">
        <v>0</v>
      </c>
      <c r="D72" s="91">
        <v>0</v>
      </c>
      <c r="E72" s="91">
        <v>0</v>
      </c>
      <c r="F72" s="91">
        <f t="shared" si="33"/>
        <v>0</v>
      </c>
      <c r="G72" s="91">
        <v>0</v>
      </c>
      <c r="H72" s="91">
        <v>0</v>
      </c>
      <c r="I72" s="91">
        <v>0</v>
      </c>
      <c r="J72" s="91">
        <f t="shared" si="34"/>
        <v>0</v>
      </c>
      <c r="K72" s="91">
        <f t="shared" si="35"/>
        <v>0</v>
      </c>
      <c r="L72" s="85" t="e">
        <f t="shared" si="36"/>
        <v>#DIV/0!</v>
      </c>
    </row>
    <row r="73" spans="1:12" hidden="1" x14ac:dyDescent="0.2">
      <c r="A73" s="9" t="s">
        <v>73</v>
      </c>
      <c r="B73" s="16" t="s">
        <v>317</v>
      </c>
      <c r="C73" s="91">
        <v>0</v>
      </c>
      <c r="D73" s="91">
        <v>0</v>
      </c>
      <c r="E73" s="91">
        <v>0</v>
      </c>
      <c r="F73" s="91">
        <f t="shared" si="33"/>
        <v>0</v>
      </c>
      <c r="G73" s="91">
        <v>0</v>
      </c>
      <c r="H73" s="91">
        <v>0</v>
      </c>
      <c r="I73" s="91">
        <v>0</v>
      </c>
      <c r="J73" s="91">
        <f t="shared" si="34"/>
        <v>0</v>
      </c>
      <c r="K73" s="91">
        <f t="shared" si="35"/>
        <v>0</v>
      </c>
      <c r="L73" s="85" t="e">
        <f t="shared" si="36"/>
        <v>#DIV/0!</v>
      </c>
    </row>
    <row r="74" spans="1:12" hidden="1" x14ac:dyDescent="0.2">
      <c r="A74" s="9" t="s">
        <v>74</v>
      </c>
      <c r="B74" s="16" t="s">
        <v>318</v>
      </c>
      <c r="C74" s="91">
        <v>0</v>
      </c>
      <c r="D74" s="91">
        <v>0</v>
      </c>
      <c r="E74" s="91">
        <v>0</v>
      </c>
      <c r="F74" s="91">
        <f>+C74+D74+E74</f>
        <v>0</v>
      </c>
      <c r="G74" s="91">
        <v>0</v>
      </c>
      <c r="H74" s="91">
        <v>0</v>
      </c>
      <c r="I74" s="91">
        <v>0</v>
      </c>
      <c r="J74" s="91">
        <f>+G74+H74</f>
        <v>0</v>
      </c>
      <c r="K74" s="91">
        <f>+F74-J74-I74</f>
        <v>0</v>
      </c>
      <c r="L74" s="85" t="e">
        <f t="shared" si="36"/>
        <v>#DIV/0!</v>
      </c>
    </row>
    <row r="75" spans="1:12" hidden="1" x14ac:dyDescent="0.2">
      <c r="A75" s="9" t="s">
        <v>75</v>
      </c>
      <c r="B75" s="16" t="s">
        <v>76</v>
      </c>
      <c r="C75" s="91">
        <v>0</v>
      </c>
      <c r="D75" s="91">
        <v>0</v>
      </c>
      <c r="E75" s="91">
        <v>0</v>
      </c>
      <c r="F75" s="91">
        <f t="shared" si="33"/>
        <v>0</v>
      </c>
      <c r="G75" s="91">
        <v>0</v>
      </c>
      <c r="H75" s="91">
        <v>0</v>
      </c>
      <c r="I75" s="91">
        <v>0</v>
      </c>
      <c r="J75" s="91">
        <f t="shared" si="34"/>
        <v>0</v>
      </c>
      <c r="K75" s="91">
        <f t="shared" si="35"/>
        <v>0</v>
      </c>
      <c r="L75" s="85" t="e">
        <f t="shared" si="36"/>
        <v>#DIV/0!</v>
      </c>
    </row>
    <row r="76" spans="1:12" hidden="1" x14ac:dyDescent="0.2">
      <c r="A76" s="9" t="s">
        <v>77</v>
      </c>
      <c r="B76" s="16" t="s">
        <v>319</v>
      </c>
      <c r="C76" s="91">
        <v>0</v>
      </c>
      <c r="D76" s="91">
        <v>0</v>
      </c>
      <c r="E76" s="91">
        <v>0</v>
      </c>
      <c r="F76" s="91">
        <f t="shared" si="33"/>
        <v>0</v>
      </c>
      <c r="G76" s="91">
        <v>0</v>
      </c>
      <c r="H76" s="91">
        <v>0</v>
      </c>
      <c r="I76" s="91">
        <v>0</v>
      </c>
      <c r="J76" s="91">
        <f t="shared" si="34"/>
        <v>0</v>
      </c>
      <c r="K76" s="91">
        <f t="shared" si="35"/>
        <v>0</v>
      </c>
      <c r="L76" s="85" t="e">
        <f t="shared" si="36"/>
        <v>#DIV/0!</v>
      </c>
    </row>
    <row r="77" spans="1:12" hidden="1" x14ac:dyDescent="0.2">
      <c r="A77" s="9" t="s">
        <v>239</v>
      </c>
      <c r="B77" s="16" t="s">
        <v>320</v>
      </c>
      <c r="C77" s="91">
        <v>0</v>
      </c>
      <c r="D77" s="91">
        <v>0</v>
      </c>
      <c r="E77" s="91">
        <v>0</v>
      </c>
      <c r="F77" s="91">
        <f t="shared" si="33"/>
        <v>0</v>
      </c>
      <c r="G77" s="91">
        <v>0</v>
      </c>
      <c r="H77" s="91">
        <v>0</v>
      </c>
      <c r="I77" s="91">
        <v>0</v>
      </c>
      <c r="J77" s="91">
        <f t="shared" si="34"/>
        <v>0</v>
      </c>
      <c r="K77" s="91">
        <f t="shared" si="35"/>
        <v>0</v>
      </c>
      <c r="L77" s="85" t="e">
        <f t="shared" si="36"/>
        <v>#DIV/0!</v>
      </c>
    </row>
    <row r="78" spans="1:12" ht="8.25" customHeight="1" outlineLevel="1" x14ac:dyDescent="0.2">
      <c r="A78" s="9"/>
      <c r="B78" s="16"/>
      <c r="C78" s="89"/>
      <c r="D78" s="89"/>
      <c r="E78" s="89"/>
      <c r="F78" s="89"/>
      <c r="G78" s="89"/>
      <c r="H78" s="89"/>
      <c r="I78" s="89"/>
      <c r="J78" s="89"/>
      <c r="K78" s="89"/>
    </row>
    <row r="79" spans="1:12" outlineLevel="1" x14ac:dyDescent="0.2">
      <c r="A79" s="8" t="s">
        <v>78</v>
      </c>
      <c r="B79" s="18" t="s">
        <v>79</v>
      </c>
      <c r="C79" s="92">
        <f>+C82+C83+C84+C85+C86+C81</f>
        <v>3251805</v>
      </c>
      <c r="D79" s="92">
        <f t="shared" ref="D79:K79" si="37">+D82+D83+D84+D85+D86+D81</f>
        <v>0</v>
      </c>
      <c r="E79" s="92">
        <f t="shared" si="37"/>
        <v>0</v>
      </c>
      <c r="F79" s="92">
        <f t="shared" si="37"/>
        <v>3251805</v>
      </c>
      <c r="G79" s="92">
        <f t="shared" si="37"/>
        <v>1692735.68</v>
      </c>
      <c r="H79" s="92">
        <f t="shared" si="37"/>
        <v>1085500</v>
      </c>
      <c r="I79" s="92">
        <f t="shared" si="37"/>
        <v>0</v>
      </c>
      <c r="J79" s="92">
        <f t="shared" si="37"/>
        <v>2778235.6799999997</v>
      </c>
      <c r="K79" s="92">
        <f t="shared" si="37"/>
        <v>473569.3200000003</v>
      </c>
      <c r="L79" s="84">
        <f>+(J79/F79)*100</f>
        <v>85.436724526839697</v>
      </c>
    </row>
    <row r="80" spans="1:12" ht="8.25" customHeight="1" outlineLevel="1" x14ac:dyDescent="0.2">
      <c r="A80" s="9"/>
      <c r="B80" s="16"/>
      <c r="C80" s="89"/>
      <c r="D80" s="89"/>
      <c r="E80" s="89"/>
      <c r="F80" s="89"/>
      <c r="G80" s="89"/>
      <c r="H80" s="89"/>
      <c r="I80" s="89"/>
      <c r="J80" s="89"/>
      <c r="K80" s="89"/>
    </row>
    <row r="81" spans="1:12" hidden="1" x14ac:dyDescent="0.2">
      <c r="A81" s="12" t="s">
        <v>353</v>
      </c>
      <c r="B81" s="16" t="s">
        <v>354</v>
      </c>
      <c r="C81" s="91">
        <v>0</v>
      </c>
      <c r="D81" s="91">
        <v>0</v>
      </c>
      <c r="E81" s="91">
        <v>0</v>
      </c>
      <c r="F81" s="91">
        <f t="shared" ref="F81:F86" si="38">+C81+D81+E81</f>
        <v>0</v>
      </c>
      <c r="G81" s="91">
        <v>0</v>
      </c>
      <c r="H81" s="91">
        <v>0</v>
      </c>
      <c r="I81" s="91">
        <v>0</v>
      </c>
      <c r="J81" s="91">
        <f t="shared" ref="J81:J86" si="39">+G81+H81</f>
        <v>0</v>
      </c>
      <c r="K81" s="91">
        <f t="shared" ref="K81:K86" si="40">+F81-J81-I81</f>
        <v>0</v>
      </c>
      <c r="L81" s="85" t="e">
        <f t="shared" ref="L81:L86" si="41">+(J81/F81)*100</f>
        <v>#DIV/0!</v>
      </c>
    </row>
    <row r="82" spans="1:12" hidden="1" x14ac:dyDescent="0.2">
      <c r="A82" s="12" t="s">
        <v>80</v>
      </c>
      <c r="B82" s="16" t="s">
        <v>81</v>
      </c>
      <c r="C82" s="91">
        <v>0</v>
      </c>
      <c r="D82" s="91">
        <v>0</v>
      </c>
      <c r="E82" s="91">
        <v>0</v>
      </c>
      <c r="F82" s="91">
        <f t="shared" si="38"/>
        <v>0</v>
      </c>
      <c r="G82" s="91">
        <v>0</v>
      </c>
      <c r="H82" s="91">
        <v>0</v>
      </c>
      <c r="I82" s="91">
        <v>0</v>
      </c>
      <c r="J82" s="91">
        <f t="shared" si="39"/>
        <v>0</v>
      </c>
      <c r="K82" s="91">
        <f t="shared" si="40"/>
        <v>0</v>
      </c>
      <c r="L82" s="85" t="e">
        <f t="shared" si="41"/>
        <v>#DIV/0!</v>
      </c>
    </row>
    <row r="83" spans="1:12" hidden="1" x14ac:dyDescent="0.2">
      <c r="A83" s="12" t="s">
        <v>82</v>
      </c>
      <c r="B83" s="16" t="s">
        <v>83</v>
      </c>
      <c r="C83" s="91">
        <v>0</v>
      </c>
      <c r="D83" s="91">
        <v>0</v>
      </c>
      <c r="E83" s="91">
        <v>0</v>
      </c>
      <c r="F83" s="91">
        <f t="shared" si="38"/>
        <v>0</v>
      </c>
      <c r="G83" s="91">
        <v>0</v>
      </c>
      <c r="H83" s="91">
        <v>0</v>
      </c>
      <c r="I83" s="91">
        <v>0</v>
      </c>
      <c r="J83" s="91">
        <f t="shared" si="39"/>
        <v>0</v>
      </c>
      <c r="K83" s="91">
        <f t="shared" si="40"/>
        <v>0</v>
      </c>
      <c r="L83" s="85" t="e">
        <f t="shared" si="41"/>
        <v>#DIV/0!</v>
      </c>
    </row>
    <row r="84" spans="1:12" hidden="1" x14ac:dyDescent="0.2">
      <c r="A84" s="12" t="s">
        <v>84</v>
      </c>
      <c r="B84" s="16" t="s">
        <v>85</v>
      </c>
      <c r="C84" s="91">
        <v>0</v>
      </c>
      <c r="D84" s="91">
        <v>0</v>
      </c>
      <c r="E84" s="91">
        <v>0</v>
      </c>
      <c r="F84" s="91">
        <f t="shared" si="38"/>
        <v>0</v>
      </c>
      <c r="G84" s="91">
        <v>0</v>
      </c>
      <c r="H84" s="91">
        <v>0</v>
      </c>
      <c r="I84" s="91">
        <v>0</v>
      </c>
      <c r="J84" s="91">
        <f t="shared" si="39"/>
        <v>0</v>
      </c>
      <c r="K84" s="91">
        <f t="shared" si="40"/>
        <v>0</v>
      </c>
      <c r="L84" s="85" t="e">
        <f t="shared" si="41"/>
        <v>#DIV/0!</v>
      </c>
    </row>
    <row r="85" spans="1:12" x14ac:dyDescent="0.2">
      <c r="A85" s="12" t="s">
        <v>86</v>
      </c>
      <c r="B85" s="16" t="s">
        <v>87</v>
      </c>
      <c r="C85" s="91">
        <v>3251805</v>
      </c>
      <c r="D85" s="91">
        <v>0</v>
      </c>
      <c r="E85" s="91">
        <v>0</v>
      </c>
      <c r="F85" s="91">
        <f t="shared" si="38"/>
        <v>3251805</v>
      </c>
      <c r="G85" s="91">
        <v>1692735.68</v>
      </c>
      <c r="H85" s="91">
        <v>1085500</v>
      </c>
      <c r="I85" s="91">
        <v>0</v>
      </c>
      <c r="J85" s="91">
        <f t="shared" si="39"/>
        <v>2778235.6799999997</v>
      </c>
      <c r="K85" s="91">
        <f t="shared" si="40"/>
        <v>473569.3200000003</v>
      </c>
      <c r="L85" s="85">
        <f t="shared" si="41"/>
        <v>85.436724526839697</v>
      </c>
    </row>
    <row r="86" spans="1:12" hidden="1" x14ac:dyDescent="0.2">
      <c r="A86" s="12" t="s">
        <v>88</v>
      </c>
      <c r="B86" s="16" t="s">
        <v>89</v>
      </c>
      <c r="C86" s="91">
        <v>0</v>
      </c>
      <c r="D86" s="91">
        <v>0</v>
      </c>
      <c r="E86" s="91">
        <v>0</v>
      </c>
      <c r="F86" s="91">
        <f t="shared" si="38"/>
        <v>0</v>
      </c>
      <c r="G86" s="91">
        <v>0</v>
      </c>
      <c r="H86" s="91">
        <v>0</v>
      </c>
      <c r="I86" s="91">
        <v>0</v>
      </c>
      <c r="J86" s="91">
        <f t="shared" si="39"/>
        <v>0</v>
      </c>
      <c r="K86" s="91">
        <f t="shared" si="40"/>
        <v>0</v>
      </c>
      <c r="L86" s="85" t="e">
        <f t="shared" si="41"/>
        <v>#DIV/0!</v>
      </c>
    </row>
    <row r="87" spans="1:12" ht="8.25" hidden="1" customHeight="1" outlineLevel="1" x14ac:dyDescent="0.2">
      <c r="A87" s="9"/>
      <c r="B87" s="16"/>
      <c r="C87" s="89"/>
      <c r="D87" s="89"/>
      <c r="E87" s="89"/>
      <c r="F87" s="89"/>
      <c r="G87" s="89"/>
      <c r="H87" s="89"/>
      <c r="I87" s="89"/>
      <c r="J87" s="89"/>
      <c r="K87" s="89"/>
    </row>
    <row r="88" spans="1:12" hidden="1" outlineLevel="1" x14ac:dyDescent="0.2">
      <c r="A88" s="8" t="s">
        <v>90</v>
      </c>
      <c r="B88" s="18" t="s">
        <v>91</v>
      </c>
      <c r="C88" s="92">
        <f t="shared" ref="C88:K88" si="42">+C90+C91+C92+C93</f>
        <v>0</v>
      </c>
      <c r="D88" s="92">
        <f t="shared" si="42"/>
        <v>0</v>
      </c>
      <c r="E88" s="92">
        <f t="shared" si="42"/>
        <v>0</v>
      </c>
      <c r="F88" s="92">
        <f t="shared" si="42"/>
        <v>0</v>
      </c>
      <c r="G88" s="92">
        <f t="shared" si="42"/>
        <v>0</v>
      </c>
      <c r="H88" s="92">
        <f t="shared" si="42"/>
        <v>0</v>
      </c>
      <c r="I88" s="92">
        <f t="shared" si="42"/>
        <v>0</v>
      </c>
      <c r="J88" s="92">
        <f t="shared" si="42"/>
        <v>0</v>
      </c>
      <c r="K88" s="92">
        <f t="shared" si="42"/>
        <v>0</v>
      </c>
      <c r="L88" s="84" t="e">
        <f>+(J88/F88)*100</f>
        <v>#DIV/0!</v>
      </c>
    </row>
    <row r="89" spans="1:12" ht="8.25" hidden="1" customHeight="1" outlineLevel="1" x14ac:dyDescent="0.2">
      <c r="A89" s="9"/>
      <c r="B89" s="16"/>
      <c r="C89" s="89"/>
      <c r="D89" s="89"/>
      <c r="E89" s="89"/>
      <c r="F89" s="89"/>
      <c r="G89" s="89"/>
      <c r="H89" s="89"/>
      <c r="I89" s="89"/>
      <c r="J89" s="89"/>
      <c r="K89" s="89"/>
    </row>
    <row r="90" spans="1:12" hidden="1" x14ac:dyDescent="0.2">
      <c r="A90" s="9" t="s">
        <v>92</v>
      </c>
      <c r="B90" s="16" t="s">
        <v>321</v>
      </c>
      <c r="C90" s="91">
        <v>0</v>
      </c>
      <c r="D90" s="91">
        <v>0</v>
      </c>
      <c r="E90" s="91">
        <v>0</v>
      </c>
      <c r="F90" s="91">
        <f t="shared" ref="F90:F93" si="43">+C90+D90+E90</f>
        <v>0</v>
      </c>
      <c r="G90" s="91">
        <v>0</v>
      </c>
      <c r="H90" s="91">
        <v>0</v>
      </c>
      <c r="I90" s="91">
        <v>0</v>
      </c>
      <c r="J90" s="91">
        <f t="shared" ref="J90:J93" si="44">+G90+H90</f>
        <v>0</v>
      </c>
      <c r="K90" s="91">
        <f t="shared" ref="K90:K93" si="45">+F90-J90-I90</f>
        <v>0</v>
      </c>
      <c r="L90" s="85" t="e">
        <f t="shared" ref="L90:L93" si="46">+(J90/F90)*100</f>
        <v>#DIV/0!</v>
      </c>
    </row>
    <row r="91" spans="1:12" hidden="1" x14ac:dyDescent="0.2">
      <c r="A91" s="9" t="s">
        <v>93</v>
      </c>
      <c r="B91" s="16" t="s">
        <v>322</v>
      </c>
      <c r="C91" s="91">
        <v>0</v>
      </c>
      <c r="D91" s="91">
        <v>0</v>
      </c>
      <c r="E91" s="91">
        <v>0</v>
      </c>
      <c r="F91" s="91">
        <f t="shared" si="43"/>
        <v>0</v>
      </c>
      <c r="G91" s="91">
        <v>0</v>
      </c>
      <c r="H91" s="91">
        <v>0</v>
      </c>
      <c r="I91" s="91">
        <v>0</v>
      </c>
      <c r="J91" s="91">
        <f t="shared" si="44"/>
        <v>0</v>
      </c>
      <c r="K91" s="91">
        <f t="shared" si="45"/>
        <v>0</v>
      </c>
      <c r="L91" s="85" t="e">
        <f t="shared" si="46"/>
        <v>#DIV/0!</v>
      </c>
    </row>
    <row r="92" spans="1:12" hidden="1" x14ac:dyDescent="0.2">
      <c r="A92" s="9" t="s">
        <v>94</v>
      </c>
      <c r="B92" s="16" t="s">
        <v>95</v>
      </c>
      <c r="C92" s="91">
        <v>0</v>
      </c>
      <c r="D92" s="91">
        <v>0</v>
      </c>
      <c r="E92" s="91">
        <v>0</v>
      </c>
      <c r="F92" s="91">
        <f t="shared" si="43"/>
        <v>0</v>
      </c>
      <c r="G92" s="91">
        <v>0</v>
      </c>
      <c r="H92" s="91">
        <v>0</v>
      </c>
      <c r="I92" s="91">
        <v>0</v>
      </c>
      <c r="J92" s="91">
        <f t="shared" si="44"/>
        <v>0</v>
      </c>
      <c r="K92" s="91">
        <f t="shared" si="45"/>
        <v>0</v>
      </c>
      <c r="L92" s="85" t="e">
        <f t="shared" si="46"/>
        <v>#DIV/0!</v>
      </c>
    </row>
    <row r="93" spans="1:12" hidden="1" x14ac:dyDescent="0.2">
      <c r="A93" s="9" t="s">
        <v>96</v>
      </c>
      <c r="B93" s="16" t="s">
        <v>323</v>
      </c>
      <c r="C93" s="91">
        <v>0</v>
      </c>
      <c r="D93" s="91">
        <v>0</v>
      </c>
      <c r="E93" s="91">
        <v>0</v>
      </c>
      <c r="F93" s="91">
        <f t="shared" si="43"/>
        <v>0</v>
      </c>
      <c r="G93" s="91">
        <v>0</v>
      </c>
      <c r="H93" s="91">
        <v>0</v>
      </c>
      <c r="I93" s="91">
        <v>0</v>
      </c>
      <c r="J93" s="91">
        <f t="shared" si="44"/>
        <v>0</v>
      </c>
      <c r="K93" s="91">
        <f t="shared" si="45"/>
        <v>0</v>
      </c>
      <c r="L93" s="85" t="e">
        <f t="shared" si="46"/>
        <v>#DIV/0!</v>
      </c>
    </row>
    <row r="94" spans="1:12" ht="8.25" customHeight="1" outlineLevel="1" x14ac:dyDescent="0.2">
      <c r="A94" s="9"/>
      <c r="B94" s="16"/>
      <c r="C94" s="89"/>
      <c r="D94" s="89"/>
      <c r="E94" s="89"/>
      <c r="F94" s="89"/>
      <c r="G94" s="89"/>
      <c r="H94" s="89"/>
      <c r="I94" s="89"/>
      <c r="J94" s="89"/>
      <c r="K94" s="89"/>
    </row>
    <row r="95" spans="1:12" outlineLevel="1" x14ac:dyDescent="0.2">
      <c r="A95" s="8" t="s">
        <v>97</v>
      </c>
      <c r="B95" s="18" t="s">
        <v>98</v>
      </c>
      <c r="C95" s="92">
        <f t="shared" ref="C95:K95" si="47">+C97</f>
        <v>10060000</v>
      </c>
      <c r="D95" s="92">
        <f t="shared" si="47"/>
        <v>0</v>
      </c>
      <c r="E95" s="92">
        <f t="shared" si="47"/>
        <v>0</v>
      </c>
      <c r="F95" s="92">
        <f t="shared" si="47"/>
        <v>10060000</v>
      </c>
      <c r="G95" s="92">
        <f t="shared" si="47"/>
        <v>9379594.5299999993</v>
      </c>
      <c r="H95" s="92">
        <f t="shared" si="47"/>
        <v>425643.33</v>
      </c>
      <c r="I95" s="92">
        <f t="shared" si="47"/>
        <v>0</v>
      </c>
      <c r="J95" s="92">
        <f t="shared" si="47"/>
        <v>9805237.8599999994</v>
      </c>
      <c r="K95" s="92">
        <f t="shared" si="47"/>
        <v>254762.1400000006</v>
      </c>
      <c r="L95" s="84">
        <f>+(J95/F95)*100</f>
        <v>97.467573161033798</v>
      </c>
    </row>
    <row r="96" spans="1:12" ht="8.25" customHeight="1" outlineLevel="1" x14ac:dyDescent="0.2">
      <c r="A96" s="9"/>
      <c r="B96" s="16"/>
      <c r="C96" s="89"/>
      <c r="D96" s="89"/>
      <c r="E96" s="89"/>
      <c r="F96" s="89"/>
      <c r="G96" s="89"/>
      <c r="H96" s="89"/>
      <c r="I96" s="89"/>
      <c r="J96" s="89"/>
      <c r="K96" s="89"/>
    </row>
    <row r="97" spans="1:12" x14ac:dyDescent="0.2">
      <c r="A97" s="9" t="s">
        <v>99</v>
      </c>
      <c r="B97" s="16" t="s">
        <v>100</v>
      </c>
      <c r="C97" s="91">
        <v>10060000</v>
      </c>
      <c r="D97" s="91">
        <v>0</v>
      </c>
      <c r="E97" s="91">
        <v>0</v>
      </c>
      <c r="F97" s="91">
        <f>+C97+D97+E97</f>
        <v>10060000</v>
      </c>
      <c r="G97" s="91">
        <v>9379594.5299999993</v>
      </c>
      <c r="H97" s="91">
        <v>425643.33</v>
      </c>
      <c r="I97" s="91">
        <v>0</v>
      </c>
      <c r="J97" s="91">
        <f>+G97+H97</f>
        <v>9805237.8599999994</v>
      </c>
      <c r="K97" s="91">
        <f>+F97-J97-I97</f>
        <v>254762.1400000006</v>
      </c>
      <c r="L97" s="85">
        <f>+(J97/F97)*100</f>
        <v>97.467573161033798</v>
      </c>
    </row>
    <row r="98" spans="1:12" ht="8.25" hidden="1" customHeight="1" outlineLevel="1" x14ac:dyDescent="0.2">
      <c r="A98" s="9"/>
      <c r="B98" s="16"/>
      <c r="C98" s="89"/>
      <c r="D98" s="89"/>
      <c r="E98" s="89"/>
      <c r="F98" s="89"/>
      <c r="G98" s="89"/>
      <c r="H98" s="89"/>
      <c r="I98" s="89"/>
      <c r="J98" s="89"/>
      <c r="K98" s="89"/>
    </row>
    <row r="99" spans="1:12" hidden="1" outlineLevel="1" x14ac:dyDescent="0.2">
      <c r="A99" s="8" t="s">
        <v>101</v>
      </c>
      <c r="B99" s="18" t="s">
        <v>102</v>
      </c>
      <c r="C99" s="92">
        <f t="shared" ref="C99:K99" si="48">+C101+C102+C103</f>
        <v>0</v>
      </c>
      <c r="D99" s="92">
        <f t="shared" si="48"/>
        <v>0</v>
      </c>
      <c r="E99" s="92">
        <f t="shared" si="48"/>
        <v>0</v>
      </c>
      <c r="F99" s="92">
        <f t="shared" si="48"/>
        <v>0</v>
      </c>
      <c r="G99" s="92">
        <f t="shared" si="48"/>
        <v>0</v>
      </c>
      <c r="H99" s="92">
        <f t="shared" si="48"/>
        <v>0</v>
      </c>
      <c r="I99" s="92">
        <f t="shared" si="48"/>
        <v>0</v>
      </c>
      <c r="J99" s="92">
        <f t="shared" si="48"/>
        <v>0</v>
      </c>
      <c r="K99" s="92">
        <f t="shared" si="48"/>
        <v>0</v>
      </c>
      <c r="L99" s="84" t="e">
        <f>+(J99/F99)*100</f>
        <v>#DIV/0!</v>
      </c>
    </row>
    <row r="100" spans="1:12" ht="8.25" hidden="1" customHeight="1" outlineLevel="1" x14ac:dyDescent="0.2">
      <c r="A100" s="9"/>
      <c r="B100" s="16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1:12" hidden="1" x14ac:dyDescent="0.2">
      <c r="A101" s="9" t="s">
        <v>103</v>
      </c>
      <c r="B101" s="16" t="s">
        <v>104</v>
      </c>
      <c r="C101" s="91">
        <v>0</v>
      </c>
      <c r="D101" s="91">
        <v>0</v>
      </c>
      <c r="E101" s="91">
        <v>0</v>
      </c>
      <c r="F101" s="91">
        <f t="shared" ref="F101:F103" si="49">+C101+D101+E101</f>
        <v>0</v>
      </c>
      <c r="G101" s="91">
        <v>0</v>
      </c>
      <c r="H101" s="91">
        <v>0</v>
      </c>
      <c r="I101" s="91">
        <v>0</v>
      </c>
      <c r="J101" s="91">
        <f t="shared" ref="J101:J103" si="50">+G101+H101</f>
        <v>0</v>
      </c>
      <c r="K101" s="91">
        <f t="shared" ref="K101:K103" si="51">+F101-J101-I101</f>
        <v>0</v>
      </c>
      <c r="L101" s="85" t="e">
        <f t="shared" ref="L101:L103" si="52">+(J101/F101)*100</f>
        <v>#DIV/0!</v>
      </c>
    </row>
    <row r="102" spans="1:12" hidden="1" x14ac:dyDescent="0.2">
      <c r="A102" s="9" t="s">
        <v>105</v>
      </c>
      <c r="B102" s="16" t="s">
        <v>106</v>
      </c>
      <c r="C102" s="91">
        <v>0</v>
      </c>
      <c r="D102" s="91">
        <v>0</v>
      </c>
      <c r="E102" s="91">
        <v>0</v>
      </c>
      <c r="F102" s="91">
        <f t="shared" si="49"/>
        <v>0</v>
      </c>
      <c r="G102" s="91">
        <v>0</v>
      </c>
      <c r="H102" s="91">
        <v>0</v>
      </c>
      <c r="I102" s="91">
        <v>0</v>
      </c>
      <c r="J102" s="91">
        <f t="shared" si="50"/>
        <v>0</v>
      </c>
      <c r="K102" s="91">
        <f t="shared" si="51"/>
        <v>0</v>
      </c>
      <c r="L102" s="85" t="e">
        <f t="shared" si="52"/>
        <v>#DIV/0!</v>
      </c>
    </row>
    <row r="103" spans="1:12" hidden="1" x14ac:dyDescent="0.2">
      <c r="A103" s="9" t="s">
        <v>107</v>
      </c>
      <c r="B103" s="16" t="s">
        <v>108</v>
      </c>
      <c r="C103" s="91">
        <v>0</v>
      </c>
      <c r="D103" s="91">
        <v>0</v>
      </c>
      <c r="E103" s="91">
        <v>0</v>
      </c>
      <c r="F103" s="91">
        <f t="shared" si="49"/>
        <v>0</v>
      </c>
      <c r="G103" s="91">
        <v>0</v>
      </c>
      <c r="H103" s="91">
        <v>0</v>
      </c>
      <c r="I103" s="91">
        <v>0</v>
      </c>
      <c r="J103" s="91">
        <f t="shared" si="50"/>
        <v>0</v>
      </c>
      <c r="K103" s="91">
        <f t="shared" si="51"/>
        <v>0</v>
      </c>
      <c r="L103" s="85" t="e">
        <f t="shared" si="52"/>
        <v>#DIV/0!</v>
      </c>
    </row>
    <row r="104" spans="1:12" ht="8.25" customHeight="1" outlineLevel="1" x14ac:dyDescent="0.2">
      <c r="A104" s="9"/>
      <c r="B104" s="16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1:12" outlineLevel="1" x14ac:dyDescent="0.2">
      <c r="A105" s="8" t="s">
        <v>109</v>
      </c>
      <c r="B105" s="18" t="s">
        <v>110</v>
      </c>
      <c r="C105" s="92">
        <f>+C107+C108+C110+C111+C112+C113+C114+C109</f>
        <v>0</v>
      </c>
      <c r="D105" s="92">
        <f t="shared" ref="D105:K105" si="53">+D107+D108+D110+D111+D112+D113+D114+D109</f>
        <v>7500000</v>
      </c>
      <c r="E105" s="92">
        <f t="shared" si="53"/>
        <v>0</v>
      </c>
      <c r="F105" s="92">
        <f t="shared" si="53"/>
        <v>7500000</v>
      </c>
      <c r="G105" s="92">
        <f t="shared" si="53"/>
        <v>2381446.33</v>
      </c>
      <c r="H105" s="92">
        <f t="shared" si="53"/>
        <v>4363264.6900000004</v>
      </c>
      <c r="I105" s="92">
        <f t="shared" si="53"/>
        <v>0</v>
      </c>
      <c r="J105" s="92">
        <f t="shared" si="53"/>
        <v>6744711.0200000005</v>
      </c>
      <c r="K105" s="92">
        <f t="shared" si="53"/>
        <v>755288.97999999952</v>
      </c>
      <c r="L105" s="84">
        <f>+(J105/F105)*100</f>
        <v>89.929480266666673</v>
      </c>
    </row>
    <row r="106" spans="1:12" ht="8.25" customHeight="1" outlineLevel="1" x14ac:dyDescent="0.2">
      <c r="A106" s="9"/>
      <c r="B106" s="16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1:12" hidden="1" x14ac:dyDescent="0.2">
      <c r="A107" s="9" t="s">
        <v>111</v>
      </c>
      <c r="B107" s="16" t="s">
        <v>324</v>
      </c>
      <c r="C107" s="91">
        <v>0</v>
      </c>
      <c r="D107" s="91">
        <v>0</v>
      </c>
      <c r="E107" s="91">
        <v>0</v>
      </c>
      <c r="F107" s="91">
        <f t="shared" ref="F107:F112" si="54">+C107+D107+E107</f>
        <v>0</v>
      </c>
      <c r="G107" s="91">
        <v>0</v>
      </c>
      <c r="H107" s="91">
        <v>0</v>
      </c>
      <c r="I107" s="91">
        <v>0</v>
      </c>
      <c r="J107" s="91">
        <f t="shared" ref="J107:J112" si="55">+G107+H107</f>
        <v>0</v>
      </c>
      <c r="K107" s="91">
        <f t="shared" ref="K107:K112" si="56">+F107-J107-I107</f>
        <v>0</v>
      </c>
      <c r="L107" s="85" t="e">
        <f t="shared" ref="L107:L114" si="57">+(J107/F107)*100</f>
        <v>#DIV/0!</v>
      </c>
    </row>
    <row r="108" spans="1:12" hidden="1" x14ac:dyDescent="0.2">
      <c r="A108" s="9" t="s">
        <v>112</v>
      </c>
      <c r="B108" s="16" t="s">
        <v>325</v>
      </c>
      <c r="C108" s="91">
        <v>0</v>
      </c>
      <c r="D108" s="91">
        <v>0</v>
      </c>
      <c r="E108" s="91">
        <v>0</v>
      </c>
      <c r="F108" s="91">
        <f t="shared" si="54"/>
        <v>0</v>
      </c>
      <c r="G108" s="91">
        <v>0</v>
      </c>
      <c r="H108" s="91">
        <v>0</v>
      </c>
      <c r="I108" s="91">
        <v>0</v>
      </c>
      <c r="J108" s="91">
        <f t="shared" si="55"/>
        <v>0</v>
      </c>
      <c r="K108" s="91">
        <f t="shared" si="56"/>
        <v>0</v>
      </c>
      <c r="L108" s="85" t="e">
        <f t="shared" si="57"/>
        <v>#DIV/0!</v>
      </c>
    </row>
    <row r="109" spans="1:12" hidden="1" x14ac:dyDescent="0.2">
      <c r="A109" s="9" t="s">
        <v>355</v>
      </c>
      <c r="B109" s="16" t="s">
        <v>356</v>
      </c>
      <c r="C109" s="91">
        <v>0</v>
      </c>
      <c r="D109" s="91">
        <v>0</v>
      </c>
      <c r="E109" s="91">
        <v>0</v>
      </c>
      <c r="F109" s="91">
        <f t="shared" si="54"/>
        <v>0</v>
      </c>
      <c r="G109" s="91">
        <v>0</v>
      </c>
      <c r="H109" s="91">
        <v>0</v>
      </c>
      <c r="I109" s="91">
        <v>0</v>
      </c>
      <c r="J109" s="91">
        <f t="shared" si="55"/>
        <v>0</v>
      </c>
      <c r="K109" s="91">
        <f t="shared" si="56"/>
        <v>0</v>
      </c>
      <c r="L109" s="85" t="e">
        <f t="shared" ref="L109" si="58">+(J109/F109)*100</f>
        <v>#DIV/0!</v>
      </c>
    </row>
    <row r="110" spans="1:12" x14ac:dyDescent="0.2">
      <c r="A110" s="9" t="s">
        <v>113</v>
      </c>
      <c r="B110" s="16" t="s">
        <v>326</v>
      </c>
      <c r="C110" s="91">
        <v>0</v>
      </c>
      <c r="D110" s="91">
        <v>7500000</v>
      </c>
      <c r="E110" s="91">
        <v>0</v>
      </c>
      <c r="F110" s="91">
        <f t="shared" si="54"/>
        <v>7500000</v>
      </c>
      <c r="G110" s="91">
        <v>2381446.33</v>
      </c>
      <c r="H110" s="91">
        <v>4363264.6900000004</v>
      </c>
      <c r="I110" s="91">
        <v>0</v>
      </c>
      <c r="J110" s="91">
        <f t="shared" si="55"/>
        <v>6744711.0200000005</v>
      </c>
      <c r="K110" s="91">
        <f t="shared" si="56"/>
        <v>755288.97999999952</v>
      </c>
      <c r="L110" s="85">
        <f t="shared" si="57"/>
        <v>89.929480266666673</v>
      </c>
    </row>
    <row r="111" spans="1:12" hidden="1" x14ac:dyDescent="0.2">
      <c r="A111" s="9" t="s">
        <v>114</v>
      </c>
      <c r="B111" s="16" t="s">
        <v>327</v>
      </c>
      <c r="C111" s="91">
        <v>0</v>
      </c>
      <c r="D111" s="91">
        <v>0</v>
      </c>
      <c r="E111" s="91">
        <v>0</v>
      </c>
      <c r="F111" s="91">
        <f t="shared" si="54"/>
        <v>0</v>
      </c>
      <c r="G111" s="91">
        <v>0</v>
      </c>
      <c r="H111" s="91">
        <v>0</v>
      </c>
      <c r="I111" s="91">
        <v>0</v>
      </c>
      <c r="J111" s="91">
        <f t="shared" si="55"/>
        <v>0</v>
      </c>
      <c r="K111" s="91">
        <f t="shared" si="56"/>
        <v>0</v>
      </c>
      <c r="L111" s="85" t="e">
        <f t="shared" si="57"/>
        <v>#DIV/0!</v>
      </c>
    </row>
    <row r="112" spans="1:12" hidden="1" x14ac:dyDescent="0.2">
      <c r="A112" s="9" t="s">
        <v>115</v>
      </c>
      <c r="B112" s="16" t="s">
        <v>328</v>
      </c>
      <c r="C112" s="91">
        <v>0</v>
      </c>
      <c r="D112" s="91">
        <v>0</v>
      </c>
      <c r="E112" s="91">
        <v>0</v>
      </c>
      <c r="F112" s="91">
        <f t="shared" si="54"/>
        <v>0</v>
      </c>
      <c r="G112" s="91">
        <v>0</v>
      </c>
      <c r="H112" s="91">
        <v>0</v>
      </c>
      <c r="I112" s="91">
        <v>0</v>
      </c>
      <c r="J112" s="91">
        <f t="shared" si="55"/>
        <v>0</v>
      </c>
      <c r="K112" s="91">
        <f t="shared" si="56"/>
        <v>0</v>
      </c>
      <c r="L112" s="85" t="e">
        <f t="shared" si="57"/>
        <v>#DIV/0!</v>
      </c>
    </row>
    <row r="113" spans="1:12" hidden="1" x14ac:dyDescent="0.2">
      <c r="A113" s="9" t="s">
        <v>116</v>
      </c>
      <c r="B113" s="16" t="s">
        <v>329</v>
      </c>
      <c r="C113" s="91">
        <v>0</v>
      </c>
      <c r="D113" s="91">
        <v>0</v>
      </c>
      <c r="E113" s="91">
        <v>0</v>
      </c>
      <c r="F113" s="91">
        <f>+C113+D113+E113</f>
        <v>0</v>
      </c>
      <c r="G113" s="91">
        <v>0</v>
      </c>
      <c r="H113" s="91">
        <v>0</v>
      </c>
      <c r="I113" s="91">
        <v>0</v>
      </c>
      <c r="J113" s="91">
        <f>+G113+H113</f>
        <v>0</v>
      </c>
      <c r="K113" s="91">
        <f>+F113-J113-I113</f>
        <v>0</v>
      </c>
      <c r="L113" s="85" t="e">
        <f>+(J113/F113)*100</f>
        <v>#DIV/0!</v>
      </c>
    </row>
    <row r="114" spans="1:12" hidden="1" x14ac:dyDescent="0.2">
      <c r="A114" s="9" t="s">
        <v>117</v>
      </c>
      <c r="B114" s="16" t="s">
        <v>330</v>
      </c>
      <c r="C114" s="91">
        <v>0</v>
      </c>
      <c r="D114" s="91">
        <v>0</v>
      </c>
      <c r="E114" s="91">
        <v>0</v>
      </c>
      <c r="F114" s="91">
        <f t="shared" ref="F114" si="59">+C114+D114+E114</f>
        <v>0</v>
      </c>
      <c r="G114" s="91">
        <v>0</v>
      </c>
      <c r="H114" s="91">
        <v>0</v>
      </c>
      <c r="I114" s="91">
        <v>0</v>
      </c>
      <c r="J114" s="91">
        <f t="shared" ref="J114" si="60">+G114+H114</f>
        <v>0</v>
      </c>
      <c r="K114" s="91">
        <f t="shared" ref="K114" si="61">+F114-J114-I114</f>
        <v>0</v>
      </c>
      <c r="L114" s="85" t="e">
        <f t="shared" si="57"/>
        <v>#DIV/0!</v>
      </c>
    </row>
    <row r="115" spans="1:12" hidden="1" outlineLevel="1" x14ac:dyDescent="0.2">
      <c r="A115" s="9"/>
      <c r="B115" s="16"/>
      <c r="C115" s="91"/>
      <c r="D115" s="91"/>
      <c r="E115" s="91"/>
      <c r="F115" s="91"/>
      <c r="G115" s="91"/>
      <c r="H115" s="91"/>
      <c r="I115" s="91"/>
      <c r="J115" s="91"/>
      <c r="K115" s="91"/>
      <c r="L115" s="85"/>
    </row>
    <row r="116" spans="1:12" hidden="1" outlineLevel="1" x14ac:dyDescent="0.2">
      <c r="A116" s="8" t="s">
        <v>225</v>
      </c>
      <c r="B116" s="18" t="s">
        <v>228</v>
      </c>
      <c r="C116" s="92">
        <f t="shared" ref="C116:K116" si="62">+C118</f>
        <v>0</v>
      </c>
      <c r="D116" s="92">
        <f t="shared" si="62"/>
        <v>0</v>
      </c>
      <c r="E116" s="92">
        <f t="shared" si="62"/>
        <v>0</v>
      </c>
      <c r="F116" s="92">
        <f t="shared" si="62"/>
        <v>0</v>
      </c>
      <c r="G116" s="92">
        <f t="shared" si="62"/>
        <v>0</v>
      </c>
      <c r="H116" s="92">
        <f t="shared" si="62"/>
        <v>0</v>
      </c>
      <c r="I116" s="92">
        <f t="shared" si="62"/>
        <v>0</v>
      </c>
      <c r="J116" s="92">
        <f t="shared" si="62"/>
        <v>0</v>
      </c>
      <c r="K116" s="92">
        <f t="shared" si="62"/>
        <v>0</v>
      </c>
      <c r="L116" s="84" t="e">
        <f>+(J116/F116)*100</f>
        <v>#DIV/0!</v>
      </c>
    </row>
    <row r="117" spans="1:12" ht="8.25" hidden="1" customHeight="1" outlineLevel="1" x14ac:dyDescent="0.2">
      <c r="A117" s="9"/>
      <c r="B117" s="16"/>
      <c r="C117" s="89"/>
      <c r="D117" s="89"/>
      <c r="E117" s="89"/>
      <c r="F117" s="89"/>
      <c r="G117" s="89"/>
      <c r="H117" s="89"/>
      <c r="I117" s="89"/>
      <c r="J117" s="89"/>
      <c r="K117" s="89"/>
    </row>
    <row r="118" spans="1:12" hidden="1" x14ac:dyDescent="0.2">
      <c r="A118" s="9" t="s">
        <v>226</v>
      </c>
      <c r="B118" s="16" t="s">
        <v>227</v>
      </c>
      <c r="C118" s="91">
        <v>0</v>
      </c>
      <c r="D118" s="91">
        <v>0</v>
      </c>
      <c r="E118" s="91">
        <v>0</v>
      </c>
      <c r="F118" s="91">
        <f>+C118+D118+E118</f>
        <v>0</v>
      </c>
      <c r="G118" s="91">
        <v>0</v>
      </c>
      <c r="H118" s="91">
        <v>0</v>
      </c>
      <c r="I118" s="91">
        <v>0</v>
      </c>
      <c r="J118" s="91">
        <f>+G118+H118</f>
        <v>0</v>
      </c>
      <c r="K118" s="91">
        <f>+F118-J118-I118</f>
        <v>0</v>
      </c>
      <c r="L118" s="85" t="e">
        <f>+(J118/F118)*100</f>
        <v>#DIV/0!</v>
      </c>
    </row>
    <row r="119" spans="1:12" ht="8.25" hidden="1" customHeight="1" outlineLevel="1" x14ac:dyDescent="0.2">
      <c r="A119" s="9"/>
      <c r="B119" s="16"/>
      <c r="C119" s="89"/>
      <c r="D119" s="89"/>
      <c r="E119" s="89"/>
      <c r="F119" s="89"/>
      <c r="G119" s="89"/>
      <c r="H119" s="89"/>
      <c r="I119" s="89"/>
      <c r="J119" s="89"/>
      <c r="K119" s="89"/>
    </row>
    <row r="120" spans="1:12" ht="10.5" hidden="1" customHeight="1" outlineLevel="1" x14ac:dyDescent="0.2">
      <c r="A120" s="8" t="s">
        <v>118</v>
      </c>
      <c r="B120" s="18" t="s">
        <v>119</v>
      </c>
      <c r="C120" s="92">
        <f t="shared" ref="C120:K120" si="63">+C122+C123+C124</f>
        <v>0</v>
      </c>
      <c r="D120" s="92">
        <f t="shared" si="63"/>
        <v>0</v>
      </c>
      <c r="E120" s="92">
        <f t="shared" si="63"/>
        <v>0</v>
      </c>
      <c r="F120" s="92">
        <f t="shared" si="63"/>
        <v>0</v>
      </c>
      <c r="G120" s="92">
        <f t="shared" si="63"/>
        <v>0</v>
      </c>
      <c r="H120" s="92">
        <f t="shared" si="63"/>
        <v>0</v>
      </c>
      <c r="I120" s="92">
        <f t="shared" si="63"/>
        <v>0</v>
      </c>
      <c r="J120" s="92">
        <f t="shared" si="63"/>
        <v>0</v>
      </c>
      <c r="K120" s="92">
        <f t="shared" si="63"/>
        <v>0</v>
      </c>
      <c r="L120" s="84" t="e">
        <f>+(J120/F120)*100</f>
        <v>#DIV/0!</v>
      </c>
    </row>
    <row r="121" spans="1:12" ht="8.25" hidden="1" customHeight="1" outlineLevel="1" x14ac:dyDescent="0.2">
      <c r="A121" s="9"/>
      <c r="B121" s="16"/>
      <c r="C121" s="89"/>
      <c r="D121" s="89"/>
      <c r="E121" s="89"/>
      <c r="F121" s="89"/>
      <c r="G121" s="89"/>
      <c r="H121" s="89"/>
      <c r="I121" s="89"/>
      <c r="J121" s="89"/>
      <c r="K121" s="89"/>
    </row>
    <row r="122" spans="1:12" hidden="1" outlineLevel="1" x14ac:dyDescent="0.2">
      <c r="A122" s="9" t="s">
        <v>229</v>
      </c>
      <c r="B122" s="16" t="s">
        <v>230</v>
      </c>
      <c r="C122" s="91">
        <v>0</v>
      </c>
      <c r="D122" s="91">
        <v>0</v>
      </c>
      <c r="E122" s="91">
        <v>0</v>
      </c>
      <c r="F122" s="91">
        <f t="shared" ref="F122" si="64">+C122+D122+E122</f>
        <v>0</v>
      </c>
      <c r="G122" s="91">
        <v>0</v>
      </c>
      <c r="H122" s="91">
        <v>0</v>
      </c>
      <c r="I122" s="91">
        <v>0</v>
      </c>
      <c r="J122" s="91">
        <f t="shared" ref="J122" si="65">+G122+H122</f>
        <v>0</v>
      </c>
      <c r="K122" s="91">
        <f t="shared" ref="K122" si="66">+F122-J122-I122</f>
        <v>0</v>
      </c>
      <c r="L122" s="85" t="e">
        <f t="shared" ref="L122:L124" si="67">+(J122/F122)*100</f>
        <v>#DIV/0!</v>
      </c>
    </row>
    <row r="123" spans="1:12" hidden="1" x14ac:dyDescent="0.2">
      <c r="A123" s="9" t="s">
        <v>120</v>
      </c>
      <c r="B123" s="16" t="s">
        <v>121</v>
      </c>
      <c r="C123" s="91">
        <v>0</v>
      </c>
      <c r="D123" s="91">
        <v>0</v>
      </c>
      <c r="E123" s="91">
        <v>0</v>
      </c>
      <c r="F123" s="91">
        <f>+C123+D123+E123</f>
        <v>0</v>
      </c>
      <c r="G123" s="91">
        <v>0</v>
      </c>
      <c r="H123" s="91">
        <v>0</v>
      </c>
      <c r="I123" s="91">
        <v>0</v>
      </c>
      <c r="J123" s="91">
        <f>+G123+H123</f>
        <v>0</v>
      </c>
      <c r="K123" s="91">
        <f>+F123-J123-I123</f>
        <v>0</v>
      </c>
      <c r="L123" s="85" t="e">
        <f t="shared" si="67"/>
        <v>#DIV/0!</v>
      </c>
    </row>
    <row r="124" spans="1:12" hidden="1" x14ac:dyDescent="0.2">
      <c r="A124" s="9" t="s">
        <v>122</v>
      </c>
      <c r="B124" s="16" t="s">
        <v>123</v>
      </c>
      <c r="C124" s="91">
        <v>0</v>
      </c>
      <c r="D124" s="91">
        <v>0</v>
      </c>
      <c r="E124" s="91">
        <v>0</v>
      </c>
      <c r="F124" s="91">
        <f>+C124+D124+E124</f>
        <v>0</v>
      </c>
      <c r="G124" s="91">
        <v>0</v>
      </c>
      <c r="H124" s="91">
        <v>0</v>
      </c>
      <c r="I124" s="91">
        <v>0</v>
      </c>
      <c r="J124" s="91">
        <f>+G124+H124</f>
        <v>0</v>
      </c>
      <c r="K124" s="91">
        <f>+F124-J124-I124</f>
        <v>0</v>
      </c>
      <c r="L124" s="85" t="e">
        <f t="shared" si="67"/>
        <v>#DIV/0!</v>
      </c>
    </row>
    <row r="125" spans="1:12" ht="12" thickBot="1" x14ac:dyDescent="0.25">
      <c r="A125" s="9"/>
      <c r="B125" s="16"/>
      <c r="C125" s="91"/>
      <c r="D125" s="91"/>
      <c r="E125" s="91"/>
      <c r="F125" s="91"/>
      <c r="G125" s="91"/>
      <c r="H125" s="91"/>
      <c r="I125" s="91"/>
      <c r="J125" s="91"/>
      <c r="K125" s="91"/>
      <c r="L125" s="81"/>
    </row>
    <row r="126" spans="1:12" ht="12" thickBot="1" x14ac:dyDescent="0.25">
      <c r="A126" s="25">
        <v>2</v>
      </c>
      <c r="B126" s="17" t="s">
        <v>124</v>
      </c>
      <c r="C126" s="90">
        <f t="shared" ref="C126:K126" si="68">+C128+C135+C139+C148+C153</f>
        <v>37898947</v>
      </c>
      <c r="D126" s="90">
        <f t="shared" si="68"/>
        <v>-7500000</v>
      </c>
      <c r="E126" s="90">
        <f t="shared" si="68"/>
        <v>0</v>
      </c>
      <c r="F126" s="90">
        <f t="shared" si="68"/>
        <v>30398947</v>
      </c>
      <c r="G126" s="90">
        <f t="shared" si="68"/>
        <v>9625491</v>
      </c>
      <c r="H126" s="90">
        <f t="shared" si="68"/>
        <v>12638060.550000001</v>
      </c>
      <c r="I126" s="90">
        <f t="shared" si="68"/>
        <v>0</v>
      </c>
      <c r="J126" s="90">
        <f t="shared" si="68"/>
        <v>22263551.550000001</v>
      </c>
      <c r="K126" s="90">
        <f t="shared" si="68"/>
        <v>8135395.4499999993</v>
      </c>
      <c r="L126" s="80">
        <f>+(J126/F126)*100</f>
        <v>73.237903766864036</v>
      </c>
    </row>
    <row r="127" spans="1:12" ht="8.25" customHeight="1" outlineLevel="1" x14ac:dyDescent="0.2">
      <c r="A127" s="9"/>
      <c r="B127" s="16"/>
      <c r="C127" s="89"/>
      <c r="D127" s="89"/>
      <c r="E127" s="89"/>
      <c r="F127" s="89"/>
      <c r="G127" s="89"/>
      <c r="H127" s="89"/>
      <c r="I127" s="89"/>
      <c r="J127" s="89"/>
      <c r="K127" s="89"/>
    </row>
    <row r="128" spans="1:12" outlineLevel="1" x14ac:dyDescent="0.2">
      <c r="A128" s="8" t="s">
        <v>125</v>
      </c>
      <c r="B128" s="18" t="s">
        <v>126</v>
      </c>
      <c r="C128" s="92">
        <f t="shared" ref="C128:K128" si="69">+C130+C131+C132+C133</f>
        <v>9171638</v>
      </c>
      <c r="D128" s="92">
        <f t="shared" si="69"/>
        <v>-984120</v>
      </c>
      <c r="E128" s="92">
        <f t="shared" si="69"/>
        <v>0</v>
      </c>
      <c r="F128" s="92">
        <f t="shared" si="69"/>
        <v>8187518</v>
      </c>
      <c r="G128" s="92">
        <f t="shared" si="69"/>
        <v>4941262.3499999996</v>
      </c>
      <c r="H128" s="92">
        <f t="shared" si="69"/>
        <v>814077.57000000007</v>
      </c>
      <c r="I128" s="92">
        <f t="shared" si="69"/>
        <v>0</v>
      </c>
      <c r="J128" s="92">
        <f t="shared" si="69"/>
        <v>5755339.9199999999</v>
      </c>
      <c r="K128" s="92">
        <f t="shared" si="69"/>
        <v>2432178.08</v>
      </c>
      <c r="L128" s="84">
        <f>+(J128/F128)*100</f>
        <v>70.294073490891861</v>
      </c>
    </row>
    <row r="129" spans="1:12" ht="8.25" customHeight="1" outlineLevel="1" x14ac:dyDescent="0.2">
      <c r="A129" s="9"/>
      <c r="B129" s="16"/>
      <c r="C129" s="89"/>
      <c r="D129" s="89"/>
      <c r="E129" s="89"/>
      <c r="F129" s="89"/>
      <c r="G129" s="89"/>
      <c r="H129" s="91"/>
      <c r="I129" s="91"/>
      <c r="J129" s="89"/>
      <c r="K129" s="89"/>
    </row>
    <row r="130" spans="1:12" x14ac:dyDescent="0.2">
      <c r="A130" s="9" t="s">
        <v>127</v>
      </c>
      <c r="B130" s="16" t="s">
        <v>128</v>
      </c>
      <c r="C130" s="91">
        <v>2077498</v>
      </c>
      <c r="D130" s="91">
        <v>0</v>
      </c>
      <c r="E130" s="91">
        <v>0</v>
      </c>
      <c r="F130" s="91">
        <f t="shared" ref="F130:F133" si="70">+C130+D130+E130</f>
        <v>2077498</v>
      </c>
      <c r="G130" s="91">
        <v>1221110.92</v>
      </c>
      <c r="H130" s="91">
        <v>124501</v>
      </c>
      <c r="I130" s="91">
        <v>0</v>
      </c>
      <c r="J130" s="91">
        <f t="shared" ref="J130:J133" si="71">+G130+H130</f>
        <v>1345611.92</v>
      </c>
      <c r="K130" s="91">
        <f t="shared" ref="K130:K133" si="72">+F130-J130-I130</f>
        <v>731886.08000000007</v>
      </c>
      <c r="L130" s="85">
        <f t="shared" ref="L130:L133" si="73">+(J130/F130)*100</f>
        <v>64.770792559126406</v>
      </c>
    </row>
    <row r="131" spans="1:12" x14ac:dyDescent="0.2">
      <c r="A131" s="9" t="s">
        <v>129</v>
      </c>
      <c r="B131" s="16" t="s">
        <v>130</v>
      </c>
      <c r="C131" s="91">
        <v>517140</v>
      </c>
      <c r="D131" s="91">
        <v>0</v>
      </c>
      <c r="E131" s="91">
        <v>0</v>
      </c>
      <c r="F131" s="91">
        <f t="shared" si="70"/>
        <v>517140</v>
      </c>
      <c r="G131" s="91">
        <v>57000</v>
      </c>
      <c r="H131" s="91">
        <v>450309.65</v>
      </c>
      <c r="I131" s="91">
        <v>0</v>
      </c>
      <c r="J131" s="91">
        <f t="shared" si="71"/>
        <v>507309.65</v>
      </c>
      <c r="K131" s="91">
        <f t="shared" si="72"/>
        <v>9830.3499999999767</v>
      </c>
      <c r="L131" s="85">
        <f t="shared" si="73"/>
        <v>98.099093088912099</v>
      </c>
    </row>
    <row r="132" spans="1:12" x14ac:dyDescent="0.2">
      <c r="A132" s="9" t="s">
        <v>131</v>
      </c>
      <c r="B132" s="16" t="s">
        <v>132</v>
      </c>
      <c r="C132" s="91">
        <v>6574600</v>
      </c>
      <c r="D132" s="91">
        <v>-984120</v>
      </c>
      <c r="E132" s="91">
        <v>0</v>
      </c>
      <c r="F132" s="91">
        <f t="shared" si="70"/>
        <v>5590480</v>
      </c>
      <c r="G132" s="91">
        <v>3663151.43</v>
      </c>
      <c r="H132" s="91">
        <v>239266.92</v>
      </c>
      <c r="I132" s="91">
        <v>0</v>
      </c>
      <c r="J132" s="91">
        <f t="shared" si="71"/>
        <v>3902418.35</v>
      </c>
      <c r="K132" s="91">
        <f t="shared" si="72"/>
        <v>1688061.65</v>
      </c>
      <c r="L132" s="85">
        <f t="shared" si="73"/>
        <v>69.804709971236818</v>
      </c>
    </row>
    <row r="133" spans="1:12" x14ac:dyDescent="0.2">
      <c r="A133" s="9" t="s">
        <v>133</v>
      </c>
      <c r="B133" s="16" t="s">
        <v>134</v>
      </c>
      <c r="C133" s="91">
        <v>2400</v>
      </c>
      <c r="D133" s="91">
        <v>0</v>
      </c>
      <c r="E133" s="91">
        <v>0</v>
      </c>
      <c r="F133" s="91">
        <f t="shared" si="70"/>
        <v>2400</v>
      </c>
      <c r="G133" s="91">
        <v>0</v>
      </c>
      <c r="H133" s="91">
        <v>0</v>
      </c>
      <c r="I133" s="91">
        <v>0</v>
      </c>
      <c r="J133" s="91">
        <f t="shared" si="71"/>
        <v>0</v>
      </c>
      <c r="K133" s="91">
        <f t="shared" si="72"/>
        <v>2400</v>
      </c>
      <c r="L133" s="85">
        <f t="shared" si="73"/>
        <v>0</v>
      </c>
    </row>
    <row r="134" spans="1:12" ht="8.25" customHeight="1" outlineLevel="1" x14ac:dyDescent="0.2">
      <c r="A134" s="9"/>
      <c r="B134" s="16"/>
      <c r="C134" s="89"/>
      <c r="D134" s="89"/>
      <c r="E134" s="89"/>
      <c r="F134" s="89"/>
      <c r="G134" s="89"/>
      <c r="H134" s="89"/>
      <c r="I134" s="89"/>
      <c r="J134" s="89"/>
      <c r="K134" s="89"/>
    </row>
    <row r="135" spans="1:12" outlineLevel="1" x14ac:dyDescent="0.2">
      <c r="A135" s="8" t="s">
        <v>135</v>
      </c>
      <c r="B135" s="18" t="s">
        <v>136</v>
      </c>
      <c r="C135" s="92">
        <f t="shared" ref="C135:K135" si="74">+C137</f>
        <v>1873890</v>
      </c>
      <c r="D135" s="92">
        <f t="shared" si="74"/>
        <v>0</v>
      </c>
      <c r="E135" s="92">
        <f t="shared" si="74"/>
        <v>0</v>
      </c>
      <c r="F135" s="92">
        <f t="shared" si="74"/>
        <v>1873890</v>
      </c>
      <c r="G135" s="92">
        <f t="shared" si="74"/>
        <v>1119481</v>
      </c>
      <c r="H135" s="92">
        <f t="shared" si="74"/>
        <v>639804</v>
      </c>
      <c r="I135" s="92">
        <f t="shared" si="74"/>
        <v>0</v>
      </c>
      <c r="J135" s="92">
        <f t="shared" si="74"/>
        <v>1759285</v>
      </c>
      <c r="K135" s="92">
        <f t="shared" si="74"/>
        <v>114605</v>
      </c>
      <c r="L135" s="84">
        <f>+(J135/F135)*100</f>
        <v>93.884112728068345</v>
      </c>
    </row>
    <row r="136" spans="1:12" ht="8.25" customHeight="1" outlineLevel="1" x14ac:dyDescent="0.2">
      <c r="A136" s="9"/>
      <c r="B136" s="16"/>
      <c r="C136" s="89"/>
      <c r="D136" s="89"/>
      <c r="E136" s="89"/>
      <c r="F136" s="89"/>
      <c r="G136" s="89"/>
      <c r="H136" s="89"/>
      <c r="I136" s="89"/>
      <c r="J136" s="89"/>
      <c r="K136" s="89"/>
    </row>
    <row r="137" spans="1:12" x14ac:dyDescent="0.2">
      <c r="A137" s="9" t="s">
        <v>137</v>
      </c>
      <c r="B137" s="16" t="s">
        <v>138</v>
      </c>
      <c r="C137" s="91">
        <v>1873890</v>
      </c>
      <c r="D137" s="91">
        <v>0</v>
      </c>
      <c r="E137" s="91">
        <v>0</v>
      </c>
      <c r="F137" s="91">
        <f>+C137+D137+E137</f>
        <v>1873890</v>
      </c>
      <c r="G137" s="91">
        <v>1119481</v>
      </c>
      <c r="H137" s="91">
        <v>639804</v>
      </c>
      <c r="I137" s="91">
        <v>0</v>
      </c>
      <c r="J137" s="91">
        <f>+G137+H137</f>
        <v>1759285</v>
      </c>
      <c r="K137" s="91">
        <f>+F137-J137-I137</f>
        <v>114605</v>
      </c>
      <c r="L137" s="85">
        <f>+(J137/F137)*100</f>
        <v>93.884112728068345</v>
      </c>
    </row>
    <row r="138" spans="1:12" ht="8.25" customHeight="1" outlineLevel="1" x14ac:dyDescent="0.2">
      <c r="A138" s="9"/>
      <c r="B138" s="16"/>
      <c r="C138" s="94"/>
      <c r="D138" s="94"/>
      <c r="E138" s="94"/>
      <c r="F138" s="94"/>
      <c r="G138" s="94"/>
      <c r="H138" s="94"/>
      <c r="I138" s="94"/>
      <c r="J138" s="94"/>
      <c r="K138" s="94"/>
      <c r="L138" s="87"/>
    </row>
    <row r="139" spans="1:12" outlineLevel="1" x14ac:dyDescent="0.2">
      <c r="A139" s="8" t="s">
        <v>139</v>
      </c>
      <c r="B139" s="18" t="s">
        <v>140</v>
      </c>
      <c r="C139" s="92">
        <f t="shared" ref="C139:K139" si="75">+C141+C142+C143+C144+C145+C146</f>
        <v>2412524</v>
      </c>
      <c r="D139" s="92">
        <f t="shared" si="75"/>
        <v>0</v>
      </c>
      <c r="E139" s="92">
        <f t="shared" si="75"/>
        <v>0</v>
      </c>
      <c r="F139" s="92">
        <f t="shared" si="75"/>
        <v>2412524</v>
      </c>
      <c r="G139" s="92">
        <f t="shared" si="75"/>
        <v>622982.73</v>
      </c>
      <c r="H139" s="92">
        <f t="shared" si="75"/>
        <v>782727.17</v>
      </c>
      <c r="I139" s="92">
        <f t="shared" si="75"/>
        <v>0</v>
      </c>
      <c r="J139" s="92">
        <f t="shared" si="75"/>
        <v>1405709.9000000001</v>
      </c>
      <c r="K139" s="92">
        <f t="shared" si="75"/>
        <v>1006814.1</v>
      </c>
      <c r="L139" s="84">
        <f>+(J139/F139)*100</f>
        <v>58.267188222790743</v>
      </c>
    </row>
    <row r="140" spans="1:12" ht="8.25" customHeight="1" outlineLevel="1" x14ac:dyDescent="0.2">
      <c r="A140" s="9"/>
      <c r="B140" s="16"/>
      <c r="C140" s="94"/>
      <c r="D140" s="94"/>
      <c r="E140" s="94"/>
      <c r="F140" s="94"/>
      <c r="G140" s="94"/>
      <c r="H140" s="94"/>
      <c r="I140" s="94"/>
      <c r="J140" s="94"/>
      <c r="K140" s="94"/>
      <c r="L140" s="87"/>
    </row>
    <row r="141" spans="1:12" x14ac:dyDescent="0.2">
      <c r="A141" s="9" t="s">
        <v>141</v>
      </c>
      <c r="B141" s="16" t="s">
        <v>142</v>
      </c>
      <c r="C141" s="91">
        <v>210700</v>
      </c>
      <c r="D141" s="91">
        <v>0</v>
      </c>
      <c r="E141" s="91">
        <v>0</v>
      </c>
      <c r="F141" s="91">
        <f t="shared" ref="F141:F146" si="76">+C141+D141+E141</f>
        <v>210700</v>
      </c>
      <c r="G141" s="91">
        <v>92186.559999999998</v>
      </c>
      <c r="H141" s="91">
        <v>56609.78</v>
      </c>
      <c r="I141" s="91">
        <v>0</v>
      </c>
      <c r="J141" s="91">
        <f t="shared" ref="J141:J146" si="77">+G141+H141</f>
        <v>148796.34</v>
      </c>
      <c r="K141" s="91">
        <f t="shared" ref="K141:K146" si="78">+F141-J141-I141</f>
        <v>61903.66</v>
      </c>
      <c r="L141" s="85">
        <f t="shared" ref="L141:L146" si="79">+(J141/F141)*100</f>
        <v>70.61999999999999</v>
      </c>
    </row>
    <row r="142" spans="1:12" hidden="1" x14ac:dyDescent="0.2">
      <c r="A142" s="9" t="s">
        <v>143</v>
      </c>
      <c r="B142" s="16" t="s">
        <v>331</v>
      </c>
      <c r="C142" s="91">
        <v>0</v>
      </c>
      <c r="D142" s="91">
        <v>0</v>
      </c>
      <c r="E142" s="91">
        <v>0</v>
      </c>
      <c r="F142" s="91">
        <f t="shared" si="76"/>
        <v>0</v>
      </c>
      <c r="G142" s="91">
        <v>0</v>
      </c>
      <c r="H142" s="91">
        <v>0</v>
      </c>
      <c r="I142" s="91">
        <v>0</v>
      </c>
      <c r="J142" s="91">
        <f t="shared" si="77"/>
        <v>0</v>
      </c>
      <c r="K142" s="91">
        <f t="shared" si="78"/>
        <v>0</v>
      </c>
      <c r="L142" s="85" t="e">
        <f t="shared" si="79"/>
        <v>#DIV/0!</v>
      </c>
    </row>
    <row r="143" spans="1:12" x14ac:dyDescent="0.2">
      <c r="A143" s="9" t="s">
        <v>144</v>
      </c>
      <c r="B143" s="16" t="s">
        <v>145</v>
      </c>
      <c r="C143" s="91">
        <v>2025294</v>
      </c>
      <c r="D143" s="91">
        <v>0</v>
      </c>
      <c r="E143" s="91">
        <v>0</v>
      </c>
      <c r="F143" s="91">
        <f t="shared" si="76"/>
        <v>2025294</v>
      </c>
      <c r="G143" s="91">
        <v>498633.43</v>
      </c>
      <c r="H143" s="91">
        <v>715182.14</v>
      </c>
      <c r="I143" s="91">
        <v>0</v>
      </c>
      <c r="J143" s="91">
        <f t="shared" si="77"/>
        <v>1213815.57</v>
      </c>
      <c r="K143" s="91">
        <f t="shared" si="78"/>
        <v>811478.42999999993</v>
      </c>
      <c r="L143" s="85">
        <f t="shared" si="79"/>
        <v>59.932808273761736</v>
      </c>
    </row>
    <row r="144" spans="1:12" hidden="1" x14ac:dyDescent="0.2">
      <c r="A144" s="9" t="s">
        <v>146</v>
      </c>
      <c r="B144" s="16" t="s">
        <v>147</v>
      </c>
      <c r="C144" s="91">
        <v>0</v>
      </c>
      <c r="D144" s="91">
        <v>0</v>
      </c>
      <c r="E144" s="91">
        <v>0</v>
      </c>
      <c r="F144" s="91">
        <f t="shared" si="76"/>
        <v>0</v>
      </c>
      <c r="G144" s="91">
        <v>0</v>
      </c>
      <c r="H144" s="91">
        <v>0</v>
      </c>
      <c r="I144" s="91">
        <v>0</v>
      </c>
      <c r="J144" s="91">
        <f t="shared" si="77"/>
        <v>0</v>
      </c>
      <c r="K144" s="91">
        <f t="shared" si="78"/>
        <v>0</v>
      </c>
      <c r="L144" s="85" t="e">
        <f t="shared" si="79"/>
        <v>#DIV/0!</v>
      </c>
    </row>
    <row r="145" spans="1:12" x14ac:dyDescent="0.2">
      <c r="A145" s="9" t="s">
        <v>148</v>
      </c>
      <c r="B145" s="16" t="s">
        <v>149</v>
      </c>
      <c r="C145" s="91">
        <v>45850</v>
      </c>
      <c r="D145" s="91">
        <v>0</v>
      </c>
      <c r="E145" s="91">
        <v>0</v>
      </c>
      <c r="F145" s="91">
        <f t="shared" si="76"/>
        <v>45850</v>
      </c>
      <c r="G145" s="91">
        <v>20582.740000000002</v>
      </c>
      <c r="H145" s="91">
        <v>10935.25</v>
      </c>
      <c r="I145" s="91">
        <v>0</v>
      </c>
      <c r="J145" s="91">
        <f t="shared" si="77"/>
        <v>31517.99</v>
      </c>
      <c r="K145" s="91">
        <f t="shared" si="78"/>
        <v>14332.009999999998</v>
      </c>
      <c r="L145" s="85">
        <f t="shared" si="79"/>
        <v>68.74152671755725</v>
      </c>
    </row>
    <row r="146" spans="1:12" x14ac:dyDescent="0.2">
      <c r="A146" s="9" t="s">
        <v>150</v>
      </c>
      <c r="B146" s="70" t="s">
        <v>332</v>
      </c>
      <c r="C146" s="91">
        <v>130680</v>
      </c>
      <c r="D146" s="91">
        <v>0</v>
      </c>
      <c r="E146" s="91">
        <v>0</v>
      </c>
      <c r="F146" s="91">
        <f t="shared" si="76"/>
        <v>130680</v>
      </c>
      <c r="G146" s="91">
        <v>11580</v>
      </c>
      <c r="H146" s="91">
        <v>0</v>
      </c>
      <c r="I146" s="91">
        <v>0</v>
      </c>
      <c r="J146" s="91">
        <f t="shared" si="77"/>
        <v>11580</v>
      </c>
      <c r="K146" s="91">
        <f t="shared" si="78"/>
        <v>119100</v>
      </c>
      <c r="L146" s="85">
        <f t="shared" si="79"/>
        <v>8.8613406795224972</v>
      </c>
    </row>
    <row r="147" spans="1:12" ht="8.25" customHeight="1" outlineLevel="1" x14ac:dyDescent="0.2">
      <c r="A147" s="9"/>
      <c r="B147" s="16"/>
      <c r="C147" s="89"/>
      <c r="D147" s="89"/>
      <c r="E147" s="89"/>
      <c r="F147" s="89"/>
      <c r="G147" s="89"/>
      <c r="H147" s="89"/>
      <c r="I147" s="89"/>
      <c r="J147" s="89"/>
      <c r="K147" s="89"/>
    </row>
    <row r="148" spans="1:12" outlineLevel="1" x14ac:dyDescent="0.2">
      <c r="A148" s="8" t="s">
        <v>151</v>
      </c>
      <c r="B148" s="18" t="s">
        <v>152</v>
      </c>
      <c r="C148" s="92">
        <f t="shared" ref="C148:K148" si="80">+C150+C151</f>
        <v>16197888</v>
      </c>
      <c r="D148" s="92">
        <f t="shared" si="80"/>
        <v>-7235000</v>
      </c>
      <c r="E148" s="92">
        <f t="shared" si="80"/>
        <v>0</v>
      </c>
      <c r="F148" s="92">
        <f t="shared" si="80"/>
        <v>8962888</v>
      </c>
      <c r="G148" s="92">
        <f t="shared" si="80"/>
        <v>1434462.27</v>
      </c>
      <c r="H148" s="92">
        <f t="shared" si="80"/>
        <v>5025227.13</v>
      </c>
      <c r="I148" s="92">
        <f t="shared" si="80"/>
        <v>0</v>
      </c>
      <c r="J148" s="92">
        <f t="shared" si="80"/>
        <v>6459689.4000000004</v>
      </c>
      <c r="K148" s="92">
        <f t="shared" si="80"/>
        <v>2503198.5999999996</v>
      </c>
      <c r="L148" s="84">
        <f>+(J148/F148)*100</f>
        <v>72.071517573353589</v>
      </c>
    </row>
    <row r="149" spans="1:12" ht="8.25" customHeight="1" outlineLevel="1" x14ac:dyDescent="0.2">
      <c r="A149" s="9"/>
      <c r="B149" s="16"/>
      <c r="C149" s="89"/>
      <c r="D149" s="89"/>
      <c r="E149" s="89"/>
      <c r="F149" s="89"/>
      <c r="G149" s="89"/>
      <c r="H149" s="89"/>
      <c r="I149" s="89"/>
      <c r="J149" s="89"/>
      <c r="K149" s="89"/>
    </row>
    <row r="150" spans="1:12" x14ac:dyDescent="0.2">
      <c r="A150" s="9" t="s">
        <v>153</v>
      </c>
      <c r="B150" s="16" t="s">
        <v>154</v>
      </c>
      <c r="C150" s="91">
        <v>36700</v>
      </c>
      <c r="D150" s="91">
        <v>265000</v>
      </c>
      <c r="E150" s="91">
        <v>0</v>
      </c>
      <c r="F150" s="91">
        <f t="shared" ref="F150" si="81">+C150+D150+E150</f>
        <v>301700</v>
      </c>
      <c r="G150" s="91">
        <v>27864</v>
      </c>
      <c r="H150" s="91">
        <v>2316</v>
      </c>
      <c r="I150" s="91">
        <v>0</v>
      </c>
      <c r="J150" s="91">
        <f t="shared" ref="J150" si="82">+G150+H150</f>
        <v>30180</v>
      </c>
      <c r="K150" s="91">
        <f t="shared" ref="K150" si="83">+F150-J150-I150</f>
        <v>271520</v>
      </c>
      <c r="L150" s="85">
        <f t="shared" ref="L150:L151" si="84">+(J150/F150)*100</f>
        <v>10.003314550878356</v>
      </c>
    </row>
    <row r="151" spans="1:12" x14ac:dyDescent="0.2">
      <c r="A151" s="9" t="s">
        <v>155</v>
      </c>
      <c r="B151" s="16" t="s">
        <v>156</v>
      </c>
      <c r="C151" s="91">
        <v>16161188</v>
      </c>
      <c r="D151" s="91">
        <v>-7500000</v>
      </c>
      <c r="E151" s="91">
        <v>0</v>
      </c>
      <c r="F151" s="91">
        <f>+C151+D151+E151</f>
        <v>8661188</v>
      </c>
      <c r="G151" s="91">
        <v>1406598.27</v>
      </c>
      <c r="H151" s="91">
        <v>5022911.13</v>
      </c>
      <c r="I151" s="91">
        <v>0</v>
      </c>
      <c r="J151" s="91">
        <f>+G151+H151</f>
        <v>6429509.4000000004</v>
      </c>
      <c r="K151" s="91">
        <f>+F151-J151-I151</f>
        <v>2231678.5999999996</v>
      </c>
      <c r="L151" s="85">
        <f t="shared" si="84"/>
        <v>74.233573962370997</v>
      </c>
    </row>
    <row r="152" spans="1:12" ht="8.25" customHeight="1" outlineLevel="1" x14ac:dyDescent="0.2">
      <c r="A152" s="9"/>
      <c r="B152" s="16"/>
      <c r="C152" s="89"/>
      <c r="D152" s="89"/>
      <c r="E152" s="89"/>
      <c r="F152" s="89"/>
      <c r="G152" s="89"/>
      <c r="H152" s="89"/>
      <c r="I152" s="89"/>
      <c r="J152" s="89"/>
      <c r="K152" s="89"/>
    </row>
    <row r="153" spans="1:12" outlineLevel="1" x14ac:dyDescent="0.2">
      <c r="A153" s="8" t="s">
        <v>157</v>
      </c>
      <c r="B153" s="18" t="s">
        <v>158</v>
      </c>
      <c r="C153" s="92">
        <f t="shared" ref="C153:K153" si="85">+C155+C156+C157+C158+C159+C160+C161+C162</f>
        <v>8243007</v>
      </c>
      <c r="D153" s="92">
        <f t="shared" si="85"/>
        <v>719120</v>
      </c>
      <c r="E153" s="92">
        <f t="shared" si="85"/>
        <v>0</v>
      </c>
      <c r="F153" s="92">
        <f t="shared" si="85"/>
        <v>8962127</v>
      </c>
      <c r="G153" s="92">
        <f t="shared" si="85"/>
        <v>1507302.65</v>
      </c>
      <c r="H153" s="92">
        <f t="shared" si="85"/>
        <v>5376224.6799999997</v>
      </c>
      <c r="I153" s="92">
        <f t="shared" si="85"/>
        <v>0</v>
      </c>
      <c r="J153" s="92">
        <f t="shared" si="85"/>
        <v>6883527.3300000001</v>
      </c>
      <c r="K153" s="92">
        <f t="shared" si="85"/>
        <v>2078599.67</v>
      </c>
      <c r="L153" s="84">
        <f>+(J153/F153)*100</f>
        <v>76.80684875364966</v>
      </c>
    </row>
    <row r="154" spans="1:12" ht="8.25" customHeight="1" outlineLevel="1" x14ac:dyDescent="0.2">
      <c r="A154" s="9"/>
      <c r="B154" s="16"/>
      <c r="C154" s="89"/>
      <c r="D154" s="89"/>
      <c r="E154" s="89"/>
      <c r="F154" s="89"/>
      <c r="G154" s="89"/>
      <c r="H154" s="89"/>
      <c r="I154" s="89"/>
      <c r="J154" s="89"/>
      <c r="K154" s="89"/>
    </row>
    <row r="155" spans="1:12" x14ac:dyDescent="0.2">
      <c r="A155" s="9" t="s">
        <v>159</v>
      </c>
      <c r="B155" s="16" t="s">
        <v>160</v>
      </c>
      <c r="C155" s="91">
        <v>1465540</v>
      </c>
      <c r="D155" s="91">
        <v>0</v>
      </c>
      <c r="E155" s="91">
        <v>0</v>
      </c>
      <c r="F155" s="91">
        <f t="shared" ref="F155:F162" si="86">+C155+D155+E155</f>
        <v>1465540</v>
      </c>
      <c r="G155" s="91">
        <v>177868.33</v>
      </c>
      <c r="H155" s="91">
        <v>208893.63</v>
      </c>
      <c r="I155" s="91">
        <v>0</v>
      </c>
      <c r="J155" s="91">
        <f t="shared" ref="J155:J162" si="87">+G155+H155</f>
        <v>386761.95999999996</v>
      </c>
      <c r="K155" s="91">
        <f t="shared" ref="K155:K162" si="88">+F155-J155-I155</f>
        <v>1078778.04</v>
      </c>
      <c r="L155" s="85">
        <f t="shared" ref="L155:L162" si="89">+(J155/F155)*100</f>
        <v>26.390406266632095</v>
      </c>
    </row>
    <row r="156" spans="1:12" x14ac:dyDescent="0.2">
      <c r="A156" s="9" t="s">
        <v>161</v>
      </c>
      <c r="B156" s="16" t="s">
        <v>162</v>
      </c>
      <c r="C156" s="91">
        <v>994300</v>
      </c>
      <c r="D156" s="91">
        <v>0</v>
      </c>
      <c r="E156" s="91">
        <v>0</v>
      </c>
      <c r="F156" s="91">
        <f t="shared" si="86"/>
        <v>994300</v>
      </c>
      <c r="G156" s="91">
        <v>27594.560000000001</v>
      </c>
      <c r="H156" s="91">
        <v>934690</v>
      </c>
      <c r="I156" s="91">
        <v>0</v>
      </c>
      <c r="J156" s="91">
        <f t="shared" si="87"/>
        <v>962284.56</v>
      </c>
      <c r="K156" s="91">
        <f t="shared" si="88"/>
        <v>32015.439999999944</v>
      </c>
      <c r="L156" s="85">
        <f t="shared" si="89"/>
        <v>96.780102584732987</v>
      </c>
    </row>
    <row r="157" spans="1:12" x14ac:dyDescent="0.2">
      <c r="A157" s="9" t="s">
        <v>163</v>
      </c>
      <c r="B157" s="16" t="s">
        <v>164</v>
      </c>
      <c r="C157" s="91">
        <v>1393632</v>
      </c>
      <c r="D157" s="91">
        <v>645720</v>
      </c>
      <c r="E157" s="91">
        <v>0</v>
      </c>
      <c r="F157" s="91">
        <f t="shared" si="86"/>
        <v>2039352</v>
      </c>
      <c r="G157" s="91">
        <v>586977.76</v>
      </c>
      <c r="H157" s="91">
        <v>1345277.05</v>
      </c>
      <c r="I157" s="91">
        <v>0</v>
      </c>
      <c r="J157" s="91">
        <f t="shared" si="87"/>
        <v>1932254.81</v>
      </c>
      <c r="K157" s="91">
        <f t="shared" si="88"/>
        <v>107097.18999999994</v>
      </c>
      <c r="L157" s="85">
        <f t="shared" si="89"/>
        <v>94.748469611915937</v>
      </c>
    </row>
    <row r="158" spans="1:12" x14ac:dyDescent="0.2">
      <c r="A158" s="9" t="s">
        <v>165</v>
      </c>
      <c r="B158" s="16" t="s">
        <v>333</v>
      </c>
      <c r="C158" s="91">
        <v>2477856</v>
      </c>
      <c r="D158" s="91">
        <v>0</v>
      </c>
      <c r="E158" s="91">
        <v>0</v>
      </c>
      <c r="F158" s="91">
        <f t="shared" si="86"/>
        <v>2477856</v>
      </c>
      <c r="G158" s="91">
        <v>0</v>
      </c>
      <c r="H158" s="91">
        <v>2017510</v>
      </c>
      <c r="I158" s="91">
        <v>0</v>
      </c>
      <c r="J158" s="91">
        <f t="shared" si="87"/>
        <v>2017510</v>
      </c>
      <c r="K158" s="91">
        <f t="shared" si="88"/>
        <v>460346</v>
      </c>
      <c r="L158" s="85">
        <f t="shared" si="89"/>
        <v>81.421599963839711</v>
      </c>
    </row>
    <row r="159" spans="1:12" x14ac:dyDescent="0.2">
      <c r="A159" s="9" t="s">
        <v>166</v>
      </c>
      <c r="B159" s="16" t="s">
        <v>167</v>
      </c>
      <c r="C159" s="91">
        <v>1337969</v>
      </c>
      <c r="D159" s="91">
        <v>73400</v>
      </c>
      <c r="E159" s="91">
        <v>0</v>
      </c>
      <c r="F159" s="91">
        <f t="shared" si="86"/>
        <v>1411369</v>
      </c>
      <c r="G159" s="91">
        <v>713002</v>
      </c>
      <c r="H159" s="91">
        <v>592154</v>
      </c>
      <c r="I159" s="91">
        <v>0</v>
      </c>
      <c r="J159" s="91">
        <f t="shared" si="87"/>
        <v>1305156</v>
      </c>
      <c r="K159" s="91">
        <f t="shared" si="88"/>
        <v>106213</v>
      </c>
      <c r="L159" s="85">
        <f t="shared" si="89"/>
        <v>92.47446982327088</v>
      </c>
    </row>
    <row r="160" spans="1:12" x14ac:dyDescent="0.2">
      <c r="A160" s="9" t="s">
        <v>168</v>
      </c>
      <c r="B160" s="16" t="s">
        <v>169</v>
      </c>
      <c r="C160" s="91">
        <v>550660</v>
      </c>
      <c r="D160" s="91">
        <v>0</v>
      </c>
      <c r="E160" s="91">
        <v>0</v>
      </c>
      <c r="F160" s="91">
        <f t="shared" si="86"/>
        <v>550660</v>
      </c>
      <c r="G160" s="91">
        <v>0</v>
      </c>
      <c r="H160" s="91">
        <v>277700</v>
      </c>
      <c r="I160" s="91">
        <v>0</v>
      </c>
      <c r="J160" s="91">
        <f t="shared" si="87"/>
        <v>277700</v>
      </c>
      <c r="K160" s="91">
        <f t="shared" si="88"/>
        <v>272960</v>
      </c>
      <c r="L160" s="85">
        <f t="shared" si="89"/>
        <v>50.430392619765371</v>
      </c>
    </row>
    <row r="161" spans="1:12" x14ac:dyDescent="0.2">
      <c r="A161" s="9" t="s">
        <v>170</v>
      </c>
      <c r="B161" s="16" t="s">
        <v>171</v>
      </c>
      <c r="C161" s="91">
        <v>19050</v>
      </c>
      <c r="D161" s="91">
        <v>0</v>
      </c>
      <c r="E161" s="91">
        <v>0</v>
      </c>
      <c r="F161" s="91">
        <f t="shared" si="86"/>
        <v>19050</v>
      </c>
      <c r="G161" s="91">
        <v>0</v>
      </c>
      <c r="H161" s="91">
        <v>0</v>
      </c>
      <c r="I161" s="91">
        <v>0</v>
      </c>
      <c r="J161" s="91">
        <f t="shared" si="87"/>
        <v>0</v>
      </c>
      <c r="K161" s="91">
        <f t="shared" si="88"/>
        <v>19050</v>
      </c>
      <c r="L161" s="85">
        <f t="shared" si="89"/>
        <v>0</v>
      </c>
    </row>
    <row r="162" spans="1:12" x14ac:dyDescent="0.2">
      <c r="A162" s="9" t="s">
        <v>172</v>
      </c>
      <c r="B162" s="16" t="s">
        <v>334</v>
      </c>
      <c r="C162" s="91">
        <v>4000</v>
      </c>
      <c r="D162" s="91">
        <v>0</v>
      </c>
      <c r="E162" s="91">
        <v>0</v>
      </c>
      <c r="F162" s="91">
        <f t="shared" si="86"/>
        <v>4000</v>
      </c>
      <c r="G162" s="91">
        <v>1860</v>
      </c>
      <c r="H162" s="91">
        <v>0</v>
      </c>
      <c r="I162" s="91">
        <v>0</v>
      </c>
      <c r="J162" s="91">
        <f t="shared" si="87"/>
        <v>1860</v>
      </c>
      <c r="K162" s="91">
        <f t="shared" si="88"/>
        <v>2140</v>
      </c>
      <c r="L162" s="85">
        <f t="shared" si="89"/>
        <v>46.5</v>
      </c>
    </row>
    <row r="163" spans="1:12" ht="12" thickBot="1" x14ac:dyDescent="0.25">
      <c r="A163" s="26"/>
      <c r="B163" s="21"/>
      <c r="C163" s="91"/>
      <c r="D163" s="91"/>
      <c r="E163" s="91"/>
      <c r="F163" s="91"/>
      <c r="G163" s="91"/>
      <c r="H163" s="91"/>
      <c r="I163" s="91"/>
      <c r="J163" s="91"/>
      <c r="K163" s="91"/>
      <c r="L163" s="81"/>
    </row>
    <row r="164" spans="1:12" ht="12" thickBot="1" x14ac:dyDescent="0.25">
      <c r="A164" s="25">
        <v>5</v>
      </c>
      <c r="B164" s="17" t="s">
        <v>173</v>
      </c>
      <c r="C164" s="90">
        <f t="shared" ref="C164:K164" si="90">+C166+C177+C183</f>
        <v>70101878</v>
      </c>
      <c r="D164" s="90">
        <f t="shared" si="90"/>
        <v>0</v>
      </c>
      <c r="E164" s="90">
        <f t="shared" si="90"/>
        <v>0</v>
      </c>
      <c r="F164" s="90">
        <f t="shared" si="90"/>
        <v>70101878</v>
      </c>
      <c r="G164" s="90">
        <f t="shared" si="90"/>
        <v>3468061.8</v>
      </c>
      <c r="H164" s="90">
        <f t="shared" si="90"/>
        <v>32021977.41</v>
      </c>
      <c r="I164" s="90">
        <f t="shared" si="90"/>
        <v>0</v>
      </c>
      <c r="J164" s="90">
        <f t="shared" si="90"/>
        <v>35490039.210000001</v>
      </c>
      <c r="K164" s="90">
        <f t="shared" si="90"/>
        <v>34611838.789999999</v>
      </c>
      <c r="L164" s="80">
        <f>+(J164/F164)*100</f>
        <v>50.626374388999963</v>
      </c>
    </row>
    <row r="165" spans="1:12" ht="8.25" customHeight="1" outlineLevel="1" x14ac:dyDescent="0.2">
      <c r="A165" s="9"/>
      <c r="B165" s="16"/>
      <c r="C165" s="89"/>
      <c r="D165" s="89"/>
      <c r="E165" s="89"/>
      <c r="F165" s="89"/>
      <c r="G165" s="89"/>
      <c r="H165" s="89"/>
      <c r="I165" s="89"/>
      <c r="J165" s="89"/>
      <c r="K165" s="89"/>
    </row>
    <row r="166" spans="1:12" outlineLevel="1" x14ac:dyDescent="0.2">
      <c r="A166" s="8" t="s">
        <v>174</v>
      </c>
      <c r="B166" s="18" t="s">
        <v>175</v>
      </c>
      <c r="C166" s="92">
        <f t="shared" ref="C166:K166" si="91">+C168+C170+C171+C172+C173+C174+C175+C169</f>
        <v>50669878</v>
      </c>
      <c r="D166" s="92">
        <f t="shared" si="91"/>
        <v>-34400000</v>
      </c>
      <c r="E166" s="92">
        <f t="shared" si="91"/>
        <v>0</v>
      </c>
      <c r="F166" s="92">
        <f t="shared" si="91"/>
        <v>16269878</v>
      </c>
      <c r="G166" s="92">
        <f t="shared" si="91"/>
        <v>1669861.7999999998</v>
      </c>
      <c r="H166" s="92">
        <f t="shared" si="91"/>
        <v>10940005.77</v>
      </c>
      <c r="I166" s="92">
        <f t="shared" si="91"/>
        <v>0</v>
      </c>
      <c r="J166" s="92">
        <f t="shared" si="91"/>
        <v>12609867.57</v>
      </c>
      <c r="K166" s="92">
        <f t="shared" si="91"/>
        <v>3660010.4300000006</v>
      </c>
      <c r="L166" s="84">
        <f>+(J166/F166)*100</f>
        <v>77.504376922801754</v>
      </c>
    </row>
    <row r="167" spans="1:12" ht="8.25" customHeight="1" outlineLevel="1" x14ac:dyDescent="0.2">
      <c r="A167" s="9"/>
      <c r="B167" s="16"/>
      <c r="C167" s="89"/>
      <c r="D167" s="89"/>
      <c r="E167" s="89"/>
      <c r="F167" s="89"/>
      <c r="G167" s="89"/>
      <c r="H167" s="89"/>
      <c r="I167" s="89"/>
      <c r="J167" s="89"/>
      <c r="K167" s="89"/>
    </row>
    <row r="168" spans="1:12" hidden="1" x14ac:dyDescent="0.2">
      <c r="A168" s="9" t="s">
        <v>297</v>
      </c>
      <c r="B168" s="16" t="s">
        <v>298</v>
      </c>
      <c r="C168" s="91">
        <v>0</v>
      </c>
      <c r="D168" s="91">
        <v>0</v>
      </c>
      <c r="E168" s="91">
        <v>0</v>
      </c>
      <c r="F168" s="91">
        <f t="shared" ref="F168:F175" si="92">+C168+D168+E168</f>
        <v>0</v>
      </c>
      <c r="G168" s="91">
        <v>0</v>
      </c>
      <c r="H168" s="91">
        <v>0</v>
      </c>
      <c r="I168" s="91">
        <v>0</v>
      </c>
      <c r="J168" s="91">
        <f t="shared" ref="J168:J175" si="93">+G168+H168</f>
        <v>0</v>
      </c>
      <c r="K168" s="91">
        <f t="shared" ref="K168:K175" si="94">+F168-J168-I168</f>
        <v>0</v>
      </c>
      <c r="L168" s="85" t="e">
        <f t="shared" ref="L168:L175" si="95">+(J168/F168)*100</f>
        <v>#DIV/0!</v>
      </c>
    </row>
    <row r="169" spans="1:12" hidden="1" x14ac:dyDescent="0.2">
      <c r="A169" s="9" t="s">
        <v>176</v>
      </c>
      <c r="B169" s="16" t="s">
        <v>177</v>
      </c>
      <c r="C169" s="91">
        <v>0</v>
      </c>
      <c r="D169" s="91">
        <v>0</v>
      </c>
      <c r="E169" s="91">
        <v>0</v>
      </c>
      <c r="F169" s="91">
        <f t="shared" si="92"/>
        <v>0</v>
      </c>
      <c r="G169" s="91">
        <v>0</v>
      </c>
      <c r="H169" s="91">
        <v>0</v>
      </c>
      <c r="I169" s="91">
        <v>0</v>
      </c>
      <c r="J169" s="91">
        <f t="shared" si="93"/>
        <v>0</v>
      </c>
      <c r="K169" s="91">
        <f t="shared" si="94"/>
        <v>0</v>
      </c>
      <c r="L169" s="85" t="e">
        <f t="shared" si="95"/>
        <v>#DIV/0!</v>
      </c>
    </row>
    <row r="170" spans="1:12" x14ac:dyDescent="0.2">
      <c r="A170" s="9" t="s">
        <v>178</v>
      </c>
      <c r="B170" s="16" t="s">
        <v>179</v>
      </c>
      <c r="C170" s="91">
        <v>9692000</v>
      </c>
      <c r="D170" s="91">
        <v>0</v>
      </c>
      <c r="E170" s="91">
        <v>0</v>
      </c>
      <c r="F170" s="91">
        <f t="shared" si="92"/>
        <v>9692000</v>
      </c>
      <c r="G170" s="91">
        <v>819911.79999999981</v>
      </c>
      <c r="H170" s="91">
        <v>7382540.5599999996</v>
      </c>
      <c r="I170" s="91">
        <v>0</v>
      </c>
      <c r="J170" s="91">
        <f t="shared" si="93"/>
        <v>8202452.3599999994</v>
      </c>
      <c r="K170" s="91">
        <f t="shared" si="94"/>
        <v>1489547.6400000006</v>
      </c>
      <c r="L170" s="85">
        <f t="shared" si="95"/>
        <v>84.631163433759795</v>
      </c>
    </row>
    <row r="171" spans="1:12" x14ac:dyDescent="0.2">
      <c r="A171" s="9" t="s">
        <v>180</v>
      </c>
      <c r="B171" s="16" t="s">
        <v>181</v>
      </c>
      <c r="C171" s="91">
        <v>1275000</v>
      </c>
      <c r="D171" s="91">
        <v>0</v>
      </c>
      <c r="E171" s="91">
        <v>0</v>
      </c>
      <c r="F171" s="91">
        <f t="shared" si="92"/>
        <v>1275000</v>
      </c>
      <c r="G171" s="91">
        <v>0</v>
      </c>
      <c r="H171" s="91">
        <v>1275000</v>
      </c>
      <c r="I171" s="91">
        <v>0</v>
      </c>
      <c r="J171" s="91">
        <f t="shared" si="93"/>
        <v>1275000</v>
      </c>
      <c r="K171" s="91">
        <f t="shared" si="94"/>
        <v>0</v>
      </c>
      <c r="L171" s="85">
        <f t="shared" si="95"/>
        <v>100</v>
      </c>
    </row>
    <row r="172" spans="1:12" x14ac:dyDescent="0.2">
      <c r="A172" s="9" t="s">
        <v>182</v>
      </c>
      <c r="B172" s="16" t="s">
        <v>183</v>
      </c>
      <c r="C172" s="91">
        <v>37312500</v>
      </c>
      <c r="D172" s="91">
        <v>-34400000</v>
      </c>
      <c r="E172" s="91">
        <v>0</v>
      </c>
      <c r="F172" s="91">
        <f t="shared" si="92"/>
        <v>2912500</v>
      </c>
      <c r="G172" s="91">
        <v>0</v>
      </c>
      <c r="H172" s="91">
        <v>1481307.71</v>
      </c>
      <c r="I172" s="91">
        <v>0</v>
      </c>
      <c r="J172" s="91">
        <f t="shared" si="93"/>
        <v>1481307.71</v>
      </c>
      <c r="K172" s="91">
        <f t="shared" si="94"/>
        <v>1431192.29</v>
      </c>
      <c r="L172" s="85">
        <f t="shared" si="95"/>
        <v>50.860350557939917</v>
      </c>
    </row>
    <row r="173" spans="1:12" x14ac:dyDescent="0.2">
      <c r="A173" s="9" t="s">
        <v>184</v>
      </c>
      <c r="B173" s="16" t="s">
        <v>185</v>
      </c>
      <c r="C173" s="91">
        <v>1490378</v>
      </c>
      <c r="D173" s="91">
        <v>0</v>
      </c>
      <c r="E173" s="91">
        <v>0</v>
      </c>
      <c r="F173" s="91">
        <f t="shared" si="92"/>
        <v>1490378</v>
      </c>
      <c r="G173" s="91">
        <v>0</v>
      </c>
      <c r="H173" s="91">
        <v>801157.5</v>
      </c>
      <c r="I173" s="91">
        <v>0</v>
      </c>
      <c r="J173" s="91">
        <f t="shared" si="93"/>
        <v>801157.5</v>
      </c>
      <c r="K173" s="91">
        <f t="shared" si="94"/>
        <v>689220.5</v>
      </c>
      <c r="L173" s="85">
        <f t="shared" si="95"/>
        <v>53.755322475237818</v>
      </c>
    </row>
    <row r="174" spans="1:12" hidden="1" x14ac:dyDescent="0.2">
      <c r="A174" s="9" t="s">
        <v>186</v>
      </c>
      <c r="B174" s="16" t="s">
        <v>187</v>
      </c>
      <c r="C174" s="91">
        <v>0</v>
      </c>
      <c r="D174" s="91">
        <v>0</v>
      </c>
      <c r="E174" s="91">
        <v>0</v>
      </c>
      <c r="F174" s="91">
        <f t="shared" si="92"/>
        <v>0</v>
      </c>
      <c r="G174" s="91">
        <v>0</v>
      </c>
      <c r="H174" s="91">
        <v>0</v>
      </c>
      <c r="I174" s="91">
        <v>0</v>
      </c>
      <c r="J174" s="91">
        <f t="shared" si="93"/>
        <v>0</v>
      </c>
      <c r="K174" s="91">
        <f t="shared" si="94"/>
        <v>0</v>
      </c>
      <c r="L174" s="85" t="e">
        <f t="shared" si="95"/>
        <v>#DIV/0!</v>
      </c>
    </row>
    <row r="175" spans="1:12" x14ac:dyDescent="0.2">
      <c r="A175" s="9" t="s">
        <v>188</v>
      </c>
      <c r="B175" s="19" t="s">
        <v>335</v>
      </c>
      <c r="C175" s="91">
        <v>900000</v>
      </c>
      <c r="D175" s="91">
        <v>0</v>
      </c>
      <c r="E175" s="91">
        <v>0</v>
      </c>
      <c r="F175" s="91">
        <f t="shared" si="92"/>
        <v>900000</v>
      </c>
      <c r="G175" s="91">
        <v>849950</v>
      </c>
      <c r="H175" s="91">
        <v>0</v>
      </c>
      <c r="I175" s="91">
        <v>0</v>
      </c>
      <c r="J175" s="91">
        <f t="shared" si="93"/>
        <v>849950</v>
      </c>
      <c r="K175" s="91">
        <f t="shared" si="94"/>
        <v>50050</v>
      </c>
      <c r="L175" s="85">
        <f t="shared" si="95"/>
        <v>94.438888888888897</v>
      </c>
    </row>
    <row r="176" spans="1:12" hidden="1" outlineLevel="1" x14ac:dyDescent="0.2">
      <c r="A176" s="9"/>
      <c r="B176" s="16"/>
      <c r="C176" s="89"/>
      <c r="D176" s="89"/>
      <c r="E176" s="89"/>
      <c r="F176" s="89"/>
      <c r="G176" s="89"/>
      <c r="H176" s="89"/>
      <c r="I176" s="89"/>
      <c r="J176" s="89"/>
      <c r="K176" s="91">
        <f t="shared" ref="K176:K181" si="96">+F176-I176-J176</f>
        <v>0</v>
      </c>
    </row>
    <row r="177" spans="1:12" hidden="1" outlineLevel="1" x14ac:dyDescent="0.2">
      <c r="A177" s="8" t="s">
        <v>189</v>
      </c>
      <c r="B177" s="18" t="s">
        <v>190</v>
      </c>
      <c r="C177" s="92">
        <f t="shared" ref="C177:J177" si="97">+C179+C180+C181</f>
        <v>0</v>
      </c>
      <c r="D177" s="92">
        <f t="shared" si="97"/>
        <v>0</v>
      </c>
      <c r="E177" s="92">
        <f t="shared" si="97"/>
        <v>0</v>
      </c>
      <c r="F177" s="92">
        <f t="shared" si="97"/>
        <v>0</v>
      </c>
      <c r="G177" s="92">
        <f t="shared" si="97"/>
        <v>0</v>
      </c>
      <c r="H177" s="92">
        <f t="shared" si="97"/>
        <v>0</v>
      </c>
      <c r="I177" s="92">
        <f t="shared" si="97"/>
        <v>0</v>
      </c>
      <c r="J177" s="92">
        <f t="shared" si="97"/>
        <v>0</v>
      </c>
      <c r="K177" s="91">
        <f t="shared" si="96"/>
        <v>0</v>
      </c>
      <c r="L177" s="84" t="e">
        <f>+(J177/F177)*100</f>
        <v>#DIV/0!</v>
      </c>
    </row>
    <row r="178" spans="1:12" hidden="1" outlineLevel="1" x14ac:dyDescent="0.2">
      <c r="A178" s="9"/>
      <c r="B178" s="16"/>
      <c r="C178" s="89"/>
      <c r="D178" s="89"/>
      <c r="E178" s="89"/>
      <c r="F178" s="89"/>
      <c r="G178" s="89"/>
      <c r="H178" s="89"/>
      <c r="I178" s="89"/>
      <c r="J178" s="89"/>
      <c r="K178" s="91">
        <f t="shared" si="96"/>
        <v>0</v>
      </c>
    </row>
    <row r="179" spans="1:12" hidden="1" outlineLevel="1" x14ac:dyDescent="0.2">
      <c r="A179" s="9" t="s">
        <v>191</v>
      </c>
      <c r="B179" s="16" t="s">
        <v>192</v>
      </c>
      <c r="C179" s="91">
        <v>0</v>
      </c>
      <c r="D179" s="91">
        <v>0</v>
      </c>
      <c r="E179" s="91">
        <v>0</v>
      </c>
      <c r="F179" s="91">
        <f t="shared" ref="F179:F181" si="98">+C179+D179+E179</f>
        <v>0</v>
      </c>
      <c r="G179" s="91">
        <v>0</v>
      </c>
      <c r="H179" s="91">
        <v>0</v>
      </c>
      <c r="I179" s="91">
        <v>0</v>
      </c>
      <c r="J179" s="91">
        <f t="shared" ref="J179:J181" si="99">+G179+H179</f>
        <v>0</v>
      </c>
      <c r="K179" s="91">
        <f t="shared" si="96"/>
        <v>0</v>
      </c>
      <c r="L179" s="85" t="e">
        <f t="shared" ref="L179:L181" si="100">+(J179/F179)*100</f>
        <v>#DIV/0!</v>
      </c>
    </row>
    <row r="180" spans="1:12" hidden="1" outlineLevel="1" x14ac:dyDescent="0.2">
      <c r="A180" s="9" t="s">
        <v>193</v>
      </c>
      <c r="B180" s="16" t="s">
        <v>194</v>
      </c>
      <c r="C180" s="91">
        <v>0</v>
      </c>
      <c r="D180" s="91">
        <v>0</v>
      </c>
      <c r="E180" s="91">
        <v>0</v>
      </c>
      <c r="F180" s="91">
        <f t="shared" si="98"/>
        <v>0</v>
      </c>
      <c r="G180" s="91">
        <v>0</v>
      </c>
      <c r="H180" s="91">
        <v>0</v>
      </c>
      <c r="I180" s="91">
        <v>0</v>
      </c>
      <c r="J180" s="91">
        <f t="shared" si="99"/>
        <v>0</v>
      </c>
      <c r="K180" s="91">
        <f t="shared" si="96"/>
        <v>0</v>
      </c>
      <c r="L180" s="85" t="e">
        <f t="shared" si="100"/>
        <v>#DIV/0!</v>
      </c>
    </row>
    <row r="181" spans="1:12" hidden="1" outlineLevel="1" x14ac:dyDescent="0.2">
      <c r="A181" s="9" t="s">
        <v>195</v>
      </c>
      <c r="B181" s="16" t="s">
        <v>196</v>
      </c>
      <c r="C181" s="91">
        <v>0</v>
      </c>
      <c r="D181" s="91">
        <v>0</v>
      </c>
      <c r="E181" s="91">
        <v>0</v>
      </c>
      <c r="F181" s="91">
        <f t="shared" si="98"/>
        <v>0</v>
      </c>
      <c r="G181" s="91">
        <v>0</v>
      </c>
      <c r="H181" s="91">
        <v>0</v>
      </c>
      <c r="I181" s="91">
        <v>0</v>
      </c>
      <c r="J181" s="91">
        <f t="shared" si="99"/>
        <v>0</v>
      </c>
      <c r="K181" s="91">
        <f t="shared" si="96"/>
        <v>0</v>
      </c>
      <c r="L181" s="85" t="e">
        <f t="shared" si="100"/>
        <v>#DIV/0!</v>
      </c>
    </row>
    <row r="182" spans="1:12" ht="8.25" customHeight="1" outlineLevel="1" x14ac:dyDescent="0.2">
      <c r="A182" s="9"/>
      <c r="B182" s="16"/>
      <c r="C182" s="89"/>
      <c r="D182" s="89"/>
      <c r="E182" s="89"/>
      <c r="F182" s="89"/>
      <c r="G182" s="89"/>
      <c r="H182" s="89"/>
      <c r="I182" s="89"/>
      <c r="J182" s="89"/>
      <c r="K182" s="89"/>
    </row>
    <row r="183" spans="1:12" outlineLevel="1" x14ac:dyDescent="0.2">
      <c r="A183" s="8" t="s">
        <v>197</v>
      </c>
      <c r="B183" s="18" t="s">
        <v>336</v>
      </c>
      <c r="C183" s="92">
        <f t="shared" ref="C183:K183" si="101">+C185</f>
        <v>19432000</v>
      </c>
      <c r="D183" s="92">
        <f t="shared" si="101"/>
        <v>34400000</v>
      </c>
      <c r="E183" s="92">
        <f t="shared" si="101"/>
        <v>0</v>
      </c>
      <c r="F183" s="92">
        <f t="shared" si="101"/>
        <v>53832000</v>
      </c>
      <c r="G183" s="92">
        <f t="shared" si="101"/>
        <v>1798200</v>
      </c>
      <c r="H183" s="92">
        <f t="shared" si="101"/>
        <v>21081971.640000001</v>
      </c>
      <c r="I183" s="92">
        <f t="shared" si="101"/>
        <v>0</v>
      </c>
      <c r="J183" s="92">
        <f t="shared" si="101"/>
        <v>22880171.640000001</v>
      </c>
      <c r="K183" s="92">
        <f t="shared" si="101"/>
        <v>30951828.359999999</v>
      </c>
      <c r="L183" s="84">
        <f>+(J183/F183)*100</f>
        <v>42.502919527418634</v>
      </c>
    </row>
    <row r="184" spans="1:12" ht="8.25" customHeight="1" outlineLevel="1" x14ac:dyDescent="0.2">
      <c r="A184" s="9"/>
      <c r="B184" s="16"/>
      <c r="C184" s="89"/>
      <c r="D184" s="89"/>
      <c r="E184" s="89"/>
      <c r="F184" s="89"/>
      <c r="G184" s="89"/>
      <c r="H184" s="89"/>
      <c r="I184" s="89"/>
      <c r="J184" s="89"/>
      <c r="K184" s="89"/>
    </row>
    <row r="185" spans="1:12" x14ac:dyDescent="0.2">
      <c r="A185" s="9" t="s">
        <v>295</v>
      </c>
      <c r="B185" s="16" t="s">
        <v>296</v>
      </c>
      <c r="C185" s="91">
        <v>19432000</v>
      </c>
      <c r="D185" s="91">
        <v>34400000</v>
      </c>
      <c r="E185" s="91">
        <v>0</v>
      </c>
      <c r="F185" s="91">
        <f>+C185+D185+E185</f>
        <v>53832000</v>
      </c>
      <c r="G185" s="91">
        <v>1798200</v>
      </c>
      <c r="H185" s="91">
        <f>21440800.77-358829.13</f>
        <v>21081971.640000001</v>
      </c>
      <c r="I185" s="91">
        <v>0</v>
      </c>
      <c r="J185" s="91">
        <f>+G185+H185</f>
        <v>22880171.640000001</v>
      </c>
      <c r="K185" s="91">
        <f>+F185-J185-I185</f>
        <v>30951828.359999999</v>
      </c>
      <c r="L185" s="85">
        <f>+(J185/F185)*100</f>
        <v>42.502919527418634</v>
      </c>
    </row>
    <row r="186" spans="1:12" ht="12" thickBot="1" x14ac:dyDescent="0.25">
      <c r="A186" s="27"/>
      <c r="B186" s="22"/>
      <c r="C186" s="91"/>
      <c r="D186" s="91"/>
      <c r="E186" s="91"/>
      <c r="F186" s="91"/>
      <c r="G186" s="91"/>
      <c r="H186" s="91"/>
      <c r="I186" s="91"/>
      <c r="J186" s="91"/>
      <c r="K186" s="91"/>
      <c r="L186" s="81"/>
    </row>
    <row r="187" spans="1:12" ht="12" thickBot="1" x14ac:dyDescent="0.25">
      <c r="A187" s="25">
        <v>6</v>
      </c>
      <c r="B187" s="17" t="s">
        <v>198</v>
      </c>
      <c r="C187" s="90">
        <f t="shared" ref="C187:K187" si="102">+C189+C195+C199+C203</f>
        <v>45500000</v>
      </c>
      <c r="D187" s="90">
        <f t="shared" si="102"/>
        <v>6242500</v>
      </c>
      <c r="E187" s="90">
        <f t="shared" si="102"/>
        <v>0</v>
      </c>
      <c r="F187" s="90">
        <f t="shared" si="102"/>
        <v>51742500</v>
      </c>
      <c r="G187" s="90">
        <f t="shared" si="102"/>
        <v>51742499.880000003</v>
      </c>
      <c r="H187" s="90">
        <f t="shared" si="102"/>
        <v>0</v>
      </c>
      <c r="I187" s="90">
        <f t="shared" si="102"/>
        <v>0</v>
      </c>
      <c r="J187" s="90">
        <f t="shared" si="102"/>
        <v>51742499.880000003</v>
      </c>
      <c r="K187" s="90">
        <f t="shared" si="102"/>
        <v>0.11999999731779099</v>
      </c>
      <c r="L187" s="80">
        <f>+(J187/F187)*100</f>
        <v>99.999999768082333</v>
      </c>
    </row>
    <row r="188" spans="1:12" ht="8.25" customHeight="1" outlineLevel="1" x14ac:dyDescent="0.2">
      <c r="A188" s="9"/>
      <c r="B188" s="16"/>
      <c r="C188" s="89"/>
      <c r="D188" s="89"/>
      <c r="E188" s="89"/>
      <c r="F188" s="89"/>
      <c r="G188" s="89"/>
      <c r="H188" s="89"/>
      <c r="I188" s="89"/>
      <c r="J188" s="89"/>
      <c r="K188" s="89"/>
    </row>
    <row r="189" spans="1:12" outlineLevel="1" x14ac:dyDescent="0.2">
      <c r="A189" s="8" t="s">
        <v>199</v>
      </c>
      <c r="B189" s="18" t="s">
        <v>200</v>
      </c>
      <c r="C189" s="92">
        <f>+C191+C192+C193</f>
        <v>4000000</v>
      </c>
      <c r="D189" s="92">
        <f>+D191+D192+D193</f>
        <v>0</v>
      </c>
      <c r="E189" s="92">
        <f t="shared" ref="E189:K189" si="103">+E191+E192+E193</f>
        <v>0</v>
      </c>
      <c r="F189" s="92">
        <f t="shared" si="103"/>
        <v>4000000</v>
      </c>
      <c r="G189" s="92">
        <f t="shared" si="103"/>
        <v>4000000</v>
      </c>
      <c r="H189" s="92">
        <f t="shared" si="103"/>
        <v>0</v>
      </c>
      <c r="I189" s="92">
        <f t="shared" si="103"/>
        <v>0</v>
      </c>
      <c r="J189" s="92">
        <f t="shared" si="103"/>
        <v>4000000</v>
      </c>
      <c r="K189" s="92">
        <f t="shared" si="103"/>
        <v>0</v>
      </c>
      <c r="L189" s="84">
        <f>+(J189/F189)*100</f>
        <v>100</v>
      </c>
    </row>
    <row r="190" spans="1:12" ht="8.25" customHeight="1" outlineLevel="1" x14ac:dyDescent="0.2">
      <c r="A190" s="9"/>
      <c r="B190" s="16"/>
      <c r="C190" s="89"/>
      <c r="D190" s="89"/>
      <c r="E190" s="89"/>
      <c r="F190" s="89"/>
      <c r="G190" s="89"/>
      <c r="H190" s="89"/>
      <c r="I190" s="89"/>
      <c r="J190" s="89"/>
      <c r="K190" s="89"/>
    </row>
    <row r="191" spans="1:12" x14ac:dyDescent="0.2">
      <c r="A191" s="13" t="s">
        <v>201</v>
      </c>
      <c r="B191" s="20" t="s">
        <v>337</v>
      </c>
      <c r="C191" s="91">
        <v>1500000</v>
      </c>
      <c r="D191" s="91">
        <v>0</v>
      </c>
      <c r="E191" s="91">
        <v>0</v>
      </c>
      <c r="F191" s="91">
        <f>+C191+D191+E191</f>
        <v>1500000</v>
      </c>
      <c r="G191" s="91">
        <v>1500000</v>
      </c>
      <c r="H191" s="91">
        <v>0</v>
      </c>
      <c r="I191" s="91">
        <v>0</v>
      </c>
      <c r="J191" s="91">
        <f>+G191+H191</f>
        <v>1500000</v>
      </c>
      <c r="K191" s="91">
        <f>+F191-J191-I191</f>
        <v>0</v>
      </c>
      <c r="L191" s="85">
        <f>+(J191/F191)*100</f>
        <v>100</v>
      </c>
    </row>
    <row r="192" spans="1:12" x14ac:dyDescent="0.2">
      <c r="A192" s="13" t="s">
        <v>202</v>
      </c>
      <c r="B192" s="20" t="s">
        <v>338</v>
      </c>
      <c r="C192" s="91">
        <v>2500000</v>
      </c>
      <c r="D192" s="91">
        <v>0</v>
      </c>
      <c r="E192" s="91">
        <v>0</v>
      </c>
      <c r="F192" s="91">
        <f>+C192+D192+E192</f>
        <v>2500000</v>
      </c>
      <c r="G192" s="91">
        <v>2500000</v>
      </c>
      <c r="H192" s="91">
        <v>0</v>
      </c>
      <c r="I192" s="91">
        <v>0</v>
      </c>
      <c r="J192" s="91">
        <f>+G192+H192</f>
        <v>2500000</v>
      </c>
      <c r="K192" s="91">
        <f>+F192-J192-I192</f>
        <v>0</v>
      </c>
      <c r="L192" s="85">
        <f>+(J192/F192)*100</f>
        <v>100</v>
      </c>
    </row>
    <row r="193" spans="1:12" hidden="1" x14ac:dyDescent="0.2">
      <c r="A193" s="13" t="s">
        <v>300</v>
      </c>
      <c r="B193" s="20" t="s">
        <v>339</v>
      </c>
      <c r="C193" s="91">
        <v>0</v>
      </c>
      <c r="D193" s="91">
        <v>0</v>
      </c>
      <c r="E193" s="91">
        <v>0</v>
      </c>
      <c r="F193" s="91">
        <f t="shared" ref="F193" si="104">+C193+D193+E193</f>
        <v>0</v>
      </c>
      <c r="G193" s="91">
        <v>0</v>
      </c>
      <c r="H193" s="91">
        <v>0</v>
      </c>
      <c r="I193" s="91">
        <v>0</v>
      </c>
      <c r="J193" s="91">
        <f t="shared" ref="J193" si="105">+G193+H193</f>
        <v>0</v>
      </c>
      <c r="K193" s="91">
        <f t="shared" ref="K193" si="106">+F193-J193-I193</f>
        <v>0</v>
      </c>
      <c r="L193" s="85" t="e">
        <f t="shared" ref="L193" si="107">+(J193/F193)*100</f>
        <v>#DIV/0!</v>
      </c>
    </row>
    <row r="194" spans="1:12" ht="8.25" customHeight="1" outlineLevel="1" x14ac:dyDescent="0.2">
      <c r="A194" s="9"/>
      <c r="B194" s="16"/>
      <c r="C194" s="91"/>
      <c r="D194" s="91"/>
      <c r="E194" s="91"/>
      <c r="F194" s="91"/>
      <c r="G194" s="91"/>
      <c r="H194" s="91"/>
      <c r="I194" s="91"/>
      <c r="J194" s="91"/>
      <c r="K194" s="91"/>
    </row>
    <row r="195" spans="1:12" outlineLevel="1" x14ac:dyDescent="0.2">
      <c r="A195" s="8" t="s">
        <v>203</v>
      </c>
      <c r="B195" s="18" t="s">
        <v>204</v>
      </c>
      <c r="C195" s="92">
        <f t="shared" ref="C195:K195" si="108">+C197</f>
        <v>41500000</v>
      </c>
      <c r="D195" s="92">
        <f t="shared" si="108"/>
        <v>6242500</v>
      </c>
      <c r="E195" s="92">
        <f t="shared" si="108"/>
        <v>0</v>
      </c>
      <c r="F195" s="92">
        <f t="shared" si="108"/>
        <v>47742500</v>
      </c>
      <c r="G195" s="92">
        <f t="shared" si="108"/>
        <v>47742499.880000003</v>
      </c>
      <c r="H195" s="92">
        <f t="shared" si="108"/>
        <v>0</v>
      </c>
      <c r="I195" s="92">
        <f t="shared" si="108"/>
        <v>0</v>
      </c>
      <c r="J195" s="92">
        <f t="shared" si="108"/>
        <v>47742499.880000003</v>
      </c>
      <c r="K195" s="92">
        <f t="shared" si="108"/>
        <v>0.11999999731779099</v>
      </c>
      <c r="L195" s="84">
        <f>+(J195/F195)*100</f>
        <v>99.999999748651618</v>
      </c>
    </row>
    <row r="196" spans="1:12" ht="8.25" customHeight="1" outlineLevel="1" x14ac:dyDescent="0.2">
      <c r="A196" s="9"/>
      <c r="B196" s="16"/>
      <c r="C196" s="89"/>
      <c r="D196" s="89"/>
      <c r="E196" s="89"/>
      <c r="F196" s="89"/>
      <c r="G196" s="89"/>
      <c r="H196" s="89"/>
      <c r="I196" s="89"/>
      <c r="J196" s="89"/>
      <c r="K196" s="89"/>
    </row>
    <row r="197" spans="1:12" x14ac:dyDescent="0.2">
      <c r="A197" s="13" t="s">
        <v>205</v>
      </c>
      <c r="B197" s="20" t="s">
        <v>206</v>
      </c>
      <c r="C197" s="91">
        <v>41500000</v>
      </c>
      <c r="D197" s="91">
        <v>6242500</v>
      </c>
      <c r="E197" s="91">
        <v>0</v>
      </c>
      <c r="F197" s="91">
        <f>+C197+D197+E197</f>
        <v>47742500</v>
      </c>
      <c r="G197" s="91">
        <v>47742499.880000003</v>
      </c>
      <c r="H197" s="91">
        <v>0</v>
      </c>
      <c r="I197" s="91">
        <v>0</v>
      </c>
      <c r="J197" s="91">
        <f>+G197+H197</f>
        <v>47742499.880000003</v>
      </c>
      <c r="K197" s="91">
        <f>+F197-J197-I197</f>
        <v>0.11999999731779099</v>
      </c>
      <c r="L197" s="85">
        <f>+(J197/F197)*100</f>
        <v>99.999999748651618</v>
      </c>
    </row>
    <row r="198" spans="1:12" hidden="1" outlineLevel="1" x14ac:dyDescent="0.2">
      <c r="A198" s="13"/>
      <c r="B198" s="20"/>
      <c r="C198" s="91"/>
      <c r="D198" s="91"/>
      <c r="E198" s="91"/>
      <c r="F198" s="91"/>
      <c r="G198" s="91"/>
      <c r="H198" s="91"/>
      <c r="I198" s="91"/>
      <c r="J198" s="91"/>
      <c r="K198" s="91"/>
      <c r="L198" s="85"/>
    </row>
    <row r="199" spans="1:12" hidden="1" outlineLevel="1" x14ac:dyDescent="0.2">
      <c r="A199" s="8" t="s">
        <v>235</v>
      </c>
      <c r="B199" s="18" t="s">
        <v>237</v>
      </c>
      <c r="C199" s="92">
        <f t="shared" ref="C199:K199" si="109">+C201</f>
        <v>0</v>
      </c>
      <c r="D199" s="92">
        <f t="shared" si="109"/>
        <v>0</v>
      </c>
      <c r="E199" s="92">
        <f t="shared" si="109"/>
        <v>0</v>
      </c>
      <c r="F199" s="92">
        <f t="shared" si="109"/>
        <v>0</v>
      </c>
      <c r="G199" s="92">
        <f t="shared" si="109"/>
        <v>0</v>
      </c>
      <c r="H199" s="92">
        <f t="shared" si="109"/>
        <v>0</v>
      </c>
      <c r="I199" s="92">
        <f t="shared" si="109"/>
        <v>0</v>
      </c>
      <c r="J199" s="92">
        <f t="shared" si="109"/>
        <v>0</v>
      </c>
      <c r="K199" s="92">
        <f t="shared" si="109"/>
        <v>0</v>
      </c>
      <c r="L199" s="84">
        <v>0</v>
      </c>
    </row>
    <row r="200" spans="1:12" hidden="1" outlineLevel="1" x14ac:dyDescent="0.2">
      <c r="A200" s="13"/>
      <c r="B200" s="20"/>
      <c r="C200" s="91"/>
      <c r="D200" s="91"/>
      <c r="E200" s="91"/>
      <c r="F200" s="91"/>
      <c r="G200" s="91"/>
      <c r="H200" s="91"/>
      <c r="I200" s="91"/>
      <c r="J200" s="91"/>
      <c r="K200" s="91"/>
      <c r="L200" s="85"/>
    </row>
    <row r="201" spans="1:12" hidden="1" x14ac:dyDescent="0.2">
      <c r="A201" s="13" t="s">
        <v>236</v>
      </c>
      <c r="B201" s="20" t="s">
        <v>238</v>
      </c>
      <c r="C201" s="91">
        <v>0</v>
      </c>
      <c r="D201" s="91">
        <v>0</v>
      </c>
      <c r="E201" s="91">
        <v>0</v>
      </c>
      <c r="F201" s="91">
        <f>+C201+D201+E201</f>
        <v>0</v>
      </c>
      <c r="G201" s="91">
        <v>0</v>
      </c>
      <c r="H201" s="91">
        <v>0</v>
      </c>
      <c r="I201" s="91">
        <v>0</v>
      </c>
      <c r="J201" s="91">
        <f>+G201+H201</f>
        <v>0</v>
      </c>
      <c r="K201" s="91">
        <f>+F201-J201-I201</f>
        <v>0</v>
      </c>
      <c r="L201" s="85" t="e">
        <f>+(J201/F201)*100</f>
        <v>#DIV/0!</v>
      </c>
    </row>
    <row r="202" spans="1:12" ht="8.25" hidden="1" customHeight="1" outlineLevel="1" x14ac:dyDescent="0.2">
      <c r="A202" s="9"/>
      <c r="B202" s="16"/>
      <c r="C202" s="89"/>
      <c r="D202" s="89"/>
      <c r="E202" s="89"/>
      <c r="F202" s="89"/>
      <c r="G202" s="89"/>
      <c r="H202" s="89"/>
      <c r="I202" s="89"/>
      <c r="J202" s="89"/>
      <c r="K202" s="89"/>
    </row>
    <row r="203" spans="1:12" hidden="1" outlineLevel="1" x14ac:dyDescent="0.2">
      <c r="A203" s="8" t="s">
        <v>207</v>
      </c>
      <c r="B203" s="18" t="s">
        <v>208</v>
      </c>
      <c r="C203" s="92">
        <f t="shared" ref="C203:K203" si="110">+C205+C206+C207</f>
        <v>0</v>
      </c>
      <c r="D203" s="92">
        <f t="shared" si="110"/>
        <v>0</v>
      </c>
      <c r="E203" s="92">
        <f t="shared" si="110"/>
        <v>0</v>
      </c>
      <c r="F203" s="92">
        <f t="shared" si="110"/>
        <v>0</v>
      </c>
      <c r="G203" s="92">
        <f t="shared" si="110"/>
        <v>0</v>
      </c>
      <c r="H203" s="92">
        <f t="shared" si="110"/>
        <v>0</v>
      </c>
      <c r="I203" s="92">
        <f t="shared" si="110"/>
        <v>0</v>
      </c>
      <c r="J203" s="92">
        <f t="shared" si="110"/>
        <v>0</v>
      </c>
      <c r="K203" s="92">
        <f t="shared" si="110"/>
        <v>0</v>
      </c>
      <c r="L203" s="84" t="e">
        <f>+(J203/F203)*100</f>
        <v>#DIV/0!</v>
      </c>
    </row>
    <row r="204" spans="1:12" ht="8.25" hidden="1" customHeight="1" outlineLevel="1" x14ac:dyDescent="0.2">
      <c r="A204" s="9"/>
      <c r="B204" s="16"/>
      <c r="C204" s="89"/>
      <c r="D204" s="89"/>
      <c r="E204" s="89"/>
      <c r="F204" s="89"/>
      <c r="G204" s="89"/>
      <c r="H204" s="89"/>
      <c r="I204" s="89"/>
      <c r="J204" s="89"/>
      <c r="K204" s="89"/>
    </row>
    <row r="205" spans="1:12" hidden="1" x14ac:dyDescent="0.2">
      <c r="A205" s="9" t="s">
        <v>209</v>
      </c>
      <c r="B205" s="16" t="s">
        <v>210</v>
      </c>
      <c r="C205" s="91">
        <v>0</v>
      </c>
      <c r="D205" s="91">
        <v>0</v>
      </c>
      <c r="E205" s="91">
        <v>0</v>
      </c>
      <c r="F205" s="91">
        <f>+C205+D205+E205</f>
        <v>0</v>
      </c>
      <c r="G205" s="91">
        <v>0</v>
      </c>
      <c r="H205" s="91">
        <v>0</v>
      </c>
      <c r="I205" s="91">
        <v>0</v>
      </c>
      <c r="J205" s="91">
        <f>+G205+H205</f>
        <v>0</v>
      </c>
      <c r="K205" s="91">
        <f>+F205-J205-I205</f>
        <v>0</v>
      </c>
      <c r="L205" s="85" t="e">
        <f t="shared" ref="L205:L206" si="111">+(J205/F205)*100</f>
        <v>#DIV/0!</v>
      </c>
    </row>
    <row r="206" spans="1:12" hidden="1" x14ac:dyDescent="0.2">
      <c r="A206" s="9" t="s">
        <v>219</v>
      </c>
      <c r="B206" s="16" t="s">
        <v>220</v>
      </c>
      <c r="C206" s="91">
        <v>0</v>
      </c>
      <c r="D206" s="91">
        <v>0</v>
      </c>
      <c r="E206" s="91">
        <v>0</v>
      </c>
      <c r="F206" s="91">
        <f>+C206+D206+E206</f>
        <v>0</v>
      </c>
      <c r="G206" s="91">
        <v>0</v>
      </c>
      <c r="H206" s="91">
        <v>0</v>
      </c>
      <c r="I206" s="91">
        <v>0</v>
      </c>
      <c r="J206" s="91">
        <f>+G206+H206</f>
        <v>0</v>
      </c>
      <c r="K206" s="91">
        <f>+F206-J206-I206</f>
        <v>0</v>
      </c>
      <c r="L206" s="85" t="e">
        <f t="shared" si="111"/>
        <v>#DIV/0!</v>
      </c>
    </row>
    <row r="207" spans="1:12" hidden="1" x14ac:dyDescent="0.2">
      <c r="A207" s="9"/>
      <c r="B207" s="16"/>
      <c r="C207" s="91"/>
      <c r="D207" s="91"/>
      <c r="E207" s="91"/>
      <c r="F207" s="91"/>
      <c r="G207" s="91"/>
      <c r="H207" s="91"/>
      <c r="I207" s="91"/>
      <c r="J207" s="91"/>
      <c r="K207" s="91"/>
      <c r="L207" s="81"/>
    </row>
    <row r="208" spans="1:12" ht="9.75" hidden="1" customHeight="1" thickBot="1" x14ac:dyDescent="0.25">
      <c r="A208" s="9"/>
      <c r="B208" s="16"/>
      <c r="C208" s="91"/>
      <c r="D208" s="91"/>
      <c r="E208" s="91"/>
      <c r="F208" s="91"/>
      <c r="G208" s="91"/>
      <c r="H208" s="91"/>
      <c r="I208" s="91"/>
      <c r="J208" s="91"/>
      <c r="K208" s="91"/>
      <c r="L208" s="81"/>
    </row>
    <row r="209" spans="1:12" ht="12" hidden="1" thickBot="1" x14ac:dyDescent="0.25">
      <c r="A209" s="25">
        <v>9</v>
      </c>
      <c r="B209" s="17" t="s">
        <v>211</v>
      </c>
      <c r="C209" s="90">
        <f t="shared" ref="C209:K209" si="112">+C211</f>
        <v>0</v>
      </c>
      <c r="D209" s="90">
        <f t="shared" si="112"/>
        <v>0</v>
      </c>
      <c r="E209" s="90">
        <f t="shared" si="112"/>
        <v>0</v>
      </c>
      <c r="F209" s="90">
        <f t="shared" si="112"/>
        <v>0</v>
      </c>
      <c r="G209" s="90">
        <f t="shared" si="112"/>
        <v>0</v>
      </c>
      <c r="H209" s="90">
        <f t="shared" si="112"/>
        <v>0</v>
      </c>
      <c r="I209" s="90">
        <f t="shared" si="112"/>
        <v>0</v>
      </c>
      <c r="J209" s="90">
        <f t="shared" si="112"/>
        <v>0</v>
      </c>
      <c r="K209" s="90">
        <f t="shared" si="112"/>
        <v>0</v>
      </c>
      <c r="L209" s="80">
        <v>0</v>
      </c>
    </row>
    <row r="210" spans="1:12" ht="8.25" hidden="1" customHeight="1" outlineLevel="1" x14ac:dyDescent="0.2">
      <c r="A210" s="9"/>
      <c r="B210" s="16"/>
      <c r="C210" s="89"/>
      <c r="D210" s="89"/>
      <c r="E210" s="89"/>
      <c r="F210" s="89"/>
      <c r="G210" s="89"/>
      <c r="H210" s="89"/>
      <c r="I210" s="89"/>
      <c r="J210" s="89"/>
      <c r="K210" s="89"/>
    </row>
    <row r="211" spans="1:12" hidden="1" outlineLevel="1" x14ac:dyDescent="0.2">
      <c r="A211" s="8" t="s">
        <v>212</v>
      </c>
      <c r="B211" s="18" t="s">
        <v>213</v>
      </c>
      <c r="C211" s="92">
        <v>0</v>
      </c>
      <c r="D211" s="92">
        <f t="shared" ref="D211:K211" si="113">+D213+D214</f>
        <v>0</v>
      </c>
      <c r="E211" s="92">
        <f t="shared" si="113"/>
        <v>0</v>
      </c>
      <c r="F211" s="92">
        <f t="shared" si="113"/>
        <v>0</v>
      </c>
      <c r="G211" s="92">
        <f t="shared" si="113"/>
        <v>0</v>
      </c>
      <c r="H211" s="92">
        <f t="shared" si="113"/>
        <v>0</v>
      </c>
      <c r="I211" s="92">
        <f t="shared" si="113"/>
        <v>0</v>
      </c>
      <c r="J211" s="92">
        <f t="shared" si="113"/>
        <v>0</v>
      </c>
      <c r="K211" s="92">
        <f t="shared" si="113"/>
        <v>0</v>
      </c>
      <c r="L211" s="84">
        <v>0</v>
      </c>
    </row>
    <row r="212" spans="1:12" ht="8.25" hidden="1" customHeight="1" outlineLevel="1" x14ac:dyDescent="0.2">
      <c r="A212" s="9"/>
      <c r="B212" s="16"/>
      <c r="C212" s="89"/>
      <c r="D212" s="89"/>
      <c r="E212" s="89"/>
      <c r="F212" s="89"/>
      <c r="G212" s="89"/>
      <c r="H212" s="89"/>
      <c r="I212" s="89"/>
      <c r="J212" s="89"/>
      <c r="K212" s="89"/>
    </row>
    <row r="213" spans="1:12" hidden="1" x14ac:dyDescent="0.2">
      <c r="A213" s="9" t="s">
        <v>214</v>
      </c>
      <c r="B213" s="20" t="s">
        <v>215</v>
      </c>
      <c r="C213" s="91">
        <v>0</v>
      </c>
      <c r="D213" s="91">
        <v>0</v>
      </c>
      <c r="E213" s="91">
        <v>0</v>
      </c>
      <c r="F213" s="91">
        <f>+C213+D213+E213</f>
        <v>0</v>
      </c>
      <c r="G213" s="91">
        <v>0</v>
      </c>
      <c r="H213" s="91">
        <v>0</v>
      </c>
      <c r="I213" s="91">
        <v>0</v>
      </c>
      <c r="J213" s="91">
        <f>+G213+H213</f>
        <v>0</v>
      </c>
      <c r="K213" s="91">
        <f>+F213-J213-I213</f>
        <v>0</v>
      </c>
      <c r="L213" s="85" t="e">
        <f t="shared" ref="L213:L214" si="114">+(J213/F213)*100</f>
        <v>#DIV/0!</v>
      </c>
    </row>
    <row r="214" spans="1:12" hidden="1" x14ac:dyDescent="0.2">
      <c r="A214" s="9" t="s">
        <v>216</v>
      </c>
      <c r="B214" s="16" t="s">
        <v>217</v>
      </c>
      <c r="C214" s="91">
        <v>0</v>
      </c>
      <c r="D214" s="91">
        <v>0</v>
      </c>
      <c r="E214" s="91">
        <v>0</v>
      </c>
      <c r="F214" s="91">
        <f>+C214+D214+E214</f>
        <v>0</v>
      </c>
      <c r="G214" s="91">
        <v>0</v>
      </c>
      <c r="H214" s="91">
        <v>0</v>
      </c>
      <c r="I214" s="91">
        <v>0</v>
      </c>
      <c r="J214" s="91">
        <f>+G214+H214</f>
        <v>0</v>
      </c>
      <c r="K214" s="91">
        <f>+F214-J214-I214</f>
        <v>0</v>
      </c>
      <c r="L214" s="85" t="e">
        <f t="shared" si="114"/>
        <v>#DIV/0!</v>
      </c>
    </row>
    <row r="215" spans="1:12" ht="12" thickBot="1" x14ac:dyDescent="0.25">
      <c r="A215" s="26"/>
      <c r="B215" s="21"/>
      <c r="C215" s="95"/>
      <c r="D215" s="95"/>
      <c r="E215" s="95"/>
      <c r="F215" s="95"/>
      <c r="G215" s="95"/>
      <c r="H215" s="95"/>
      <c r="I215" s="95"/>
      <c r="J215" s="95"/>
      <c r="K215" s="95"/>
      <c r="L215" s="82"/>
    </row>
    <row r="216" spans="1:12" ht="12" thickBot="1" x14ac:dyDescent="0.25">
      <c r="A216" s="14"/>
      <c r="B216" s="15"/>
      <c r="C216" s="83"/>
      <c r="D216" s="83"/>
      <c r="E216" s="83"/>
      <c r="F216" s="83"/>
      <c r="G216" s="83"/>
      <c r="H216" s="83"/>
      <c r="I216" s="83"/>
      <c r="J216" s="83"/>
      <c r="K216" s="83"/>
      <c r="L216" s="86"/>
    </row>
    <row r="217" spans="1:12" ht="12" thickTop="1" x14ac:dyDescent="0.2"/>
  </sheetData>
  <mergeCells count="13">
    <mergeCell ref="F7:F8"/>
    <mergeCell ref="L7:L8"/>
    <mergeCell ref="M7:M8"/>
    <mergeCell ref="A1:L1"/>
    <mergeCell ref="A2:L2"/>
    <mergeCell ref="A3:L3"/>
    <mergeCell ref="A4:L4"/>
    <mergeCell ref="A5:L5"/>
    <mergeCell ref="A7:A8"/>
    <mergeCell ref="B7:B8"/>
    <mergeCell ref="C7:C8"/>
    <mergeCell ref="D7:D8"/>
    <mergeCell ref="E7:E8"/>
  </mergeCells>
  <printOptions horizontalCentered="1"/>
  <pageMargins left="0.78740157480314965" right="0.78740157480314965" top="0.78740157480314965" bottom="0.78740157480314965" header="0.59055118110236227" footer="0.59055118110236227"/>
  <pageSetup scale="65" firstPageNumber="9" orientation="landscape" useFirstPageNumber="1" r:id="rId1"/>
  <headerFooter>
    <oddFooter>&amp;C&amp;P</oddFooter>
  </headerFooter>
  <ignoredErrors>
    <ignoredError sqref="J10:L21 J33:L35 J25:L27 J23:L23 J41:L43 J47:L49 J51:L112 J114:L155 J176:L184 J186:L190 J193:L216 J157:L169 J156 L15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O218"/>
  <sheetViews>
    <sheetView showGridLines="0" tabSelected="1" workbookViewId="0">
      <pane xSplit="5" ySplit="9" topLeftCell="F10" activePane="bottomRight" state="frozen"/>
      <selection activeCell="Q24" sqref="Q24"/>
      <selection pane="topRight" activeCell="Q24" sqref="Q24"/>
      <selection pane="bottomLeft" activeCell="Q24" sqref="Q24"/>
      <selection pane="bottomRight" activeCell="Q24" sqref="Q24"/>
    </sheetView>
  </sheetViews>
  <sheetFormatPr baseColWidth="10" defaultColWidth="11.42578125" defaultRowHeight="11.25" outlineLevelRow="1" x14ac:dyDescent="0.2"/>
  <cols>
    <col min="1" max="1" width="7.7109375" style="23" customWidth="1"/>
    <col min="2" max="2" width="44.42578125" style="23" bestFit="1" customWidth="1"/>
    <col min="3" max="3" width="15.140625" style="72" customWidth="1"/>
    <col min="4" max="6" width="13.5703125" style="72" customWidth="1"/>
    <col min="7" max="7" width="12.7109375" style="72" customWidth="1"/>
    <col min="8" max="8" width="14.42578125" style="72" customWidth="1"/>
    <col min="9" max="9" width="11.7109375" style="72" bestFit="1" customWidth="1"/>
    <col min="10" max="10" width="14.28515625" style="72" customWidth="1"/>
    <col min="11" max="11" width="13.85546875" style="72" bestFit="1" customWidth="1"/>
    <col min="12" max="12" width="6.5703125" style="72" bestFit="1" customWidth="1"/>
    <col min="13" max="13" width="0" style="23" hidden="1" customWidth="1"/>
    <col min="14" max="16384" width="11.42578125" style="23"/>
  </cols>
  <sheetData>
    <row r="1" spans="1:15" x14ac:dyDescent="0.2">
      <c r="A1" s="133" t="s">
        <v>369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4"/>
      <c r="N1" s="3"/>
      <c r="O1" s="1"/>
    </row>
    <row r="2" spans="1:15" x14ac:dyDescent="0.2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4"/>
      <c r="N2" s="3"/>
      <c r="O2" s="1"/>
    </row>
    <row r="3" spans="1:15" x14ac:dyDescent="0.2">
      <c r="A3" s="133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4"/>
      <c r="N3" s="3"/>
      <c r="O3" s="1"/>
    </row>
    <row r="4" spans="1:15" x14ac:dyDescent="0.2">
      <c r="A4" s="133" t="str">
        <f>+'PROGRAMA 01'!A4:L4</f>
        <v>ESTADO PRESUPUESTARIO IV TRIMESTRE 2019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4"/>
      <c r="N4" s="3"/>
      <c r="O4" s="1"/>
    </row>
    <row r="5" spans="1:15" x14ac:dyDescent="0.2">
      <c r="A5" s="132" t="s">
        <v>345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4"/>
      <c r="N5" s="3"/>
      <c r="O5" s="1"/>
    </row>
    <row r="6" spans="1:15" x14ac:dyDescent="0.2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4"/>
      <c r="N6" s="3"/>
      <c r="O6" s="1"/>
    </row>
    <row r="7" spans="1:15" x14ac:dyDescent="0.2">
      <c r="A7" s="2"/>
      <c r="B7" s="2" t="s">
        <v>3</v>
      </c>
      <c r="C7" s="71"/>
      <c r="D7" s="71"/>
      <c r="E7" s="71"/>
      <c r="F7" s="71"/>
      <c r="G7" s="71"/>
      <c r="H7" s="71"/>
    </row>
    <row r="8" spans="1:15" ht="24.75" customHeight="1" x14ac:dyDescent="0.2">
      <c r="A8" s="140" t="s">
        <v>4</v>
      </c>
      <c r="B8" s="142" t="s">
        <v>5</v>
      </c>
      <c r="C8" s="134" t="s">
        <v>6</v>
      </c>
      <c r="D8" s="134" t="s">
        <v>343</v>
      </c>
      <c r="E8" s="134" t="s">
        <v>7</v>
      </c>
      <c r="F8" s="134" t="s">
        <v>8</v>
      </c>
      <c r="G8" s="73" t="s">
        <v>9</v>
      </c>
      <c r="H8" s="109" t="s">
        <v>10</v>
      </c>
      <c r="I8" s="74" t="s">
        <v>11</v>
      </c>
      <c r="J8" s="75" t="s">
        <v>12</v>
      </c>
      <c r="K8" s="73" t="s">
        <v>344</v>
      </c>
      <c r="L8" s="136" t="s">
        <v>13</v>
      </c>
      <c r="M8" s="138"/>
    </row>
    <row r="9" spans="1:15" x14ac:dyDescent="0.2">
      <c r="A9" s="141"/>
      <c r="B9" s="143"/>
      <c r="C9" s="135"/>
      <c r="D9" s="135"/>
      <c r="E9" s="135"/>
      <c r="F9" s="135"/>
      <c r="G9" s="76" t="str">
        <f>+'PROGRAMA 01'!G8</f>
        <v>AL 30/09/2019</v>
      </c>
      <c r="H9" s="76" t="str">
        <f>+'PROGRAMA 01'!H8</f>
        <v>AL 31/12/2019</v>
      </c>
      <c r="I9" s="76" t="str">
        <f>+H9</f>
        <v>AL 31/12/2019</v>
      </c>
      <c r="J9" s="76" t="str">
        <f>+H9</f>
        <v>AL 31/12/2019</v>
      </c>
      <c r="K9" s="76" t="str">
        <f>+H9</f>
        <v>AL 31/12/2019</v>
      </c>
      <c r="L9" s="137"/>
      <c r="M9" s="139"/>
    </row>
    <row r="10" spans="1:15" s="24" customFormat="1" ht="9.75" customHeight="1" x14ac:dyDescent="0.2">
      <c r="A10" s="5"/>
      <c r="B10" s="5"/>
      <c r="C10" s="77"/>
      <c r="D10" s="77"/>
      <c r="E10" s="77"/>
      <c r="F10" s="77"/>
      <c r="G10" s="77"/>
      <c r="H10" s="77"/>
      <c r="I10" s="78"/>
      <c r="J10" s="78"/>
      <c r="K10" s="77"/>
      <c r="L10" s="77"/>
      <c r="M10" s="5"/>
    </row>
    <row r="11" spans="1:15" s="24" customFormat="1" x14ac:dyDescent="0.2">
      <c r="A11" s="6"/>
      <c r="B11" s="6"/>
      <c r="C11" s="88">
        <f>+C13+C53+C127+C165+C188+C210</f>
        <v>179673825</v>
      </c>
      <c r="D11" s="88">
        <f t="shared" ref="D11:K11" si="0">+D13+D53+D127+D165+D188+D210</f>
        <v>0</v>
      </c>
      <c r="E11" s="88">
        <f t="shared" si="0"/>
        <v>0</v>
      </c>
      <c r="F11" s="88">
        <f t="shared" si="0"/>
        <v>179673825</v>
      </c>
      <c r="G11" s="88">
        <f t="shared" si="0"/>
        <v>113253799.68000001</v>
      </c>
      <c r="H11" s="88">
        <f t="shared" si="0"/>
        <v>25828646.140000004</v>
      </c>
      <c r="I11" s="88">
        <f t="shared" si="0"/>
        <v>0</v>
      </c>
      <c r="J11" s="88">
        <f t="shared" si="0"/>
        <v>139082445.81999999</v>
      </c>
      <c r="K11" s="88">
        <f t="shared" si="0"/>
        <v>40591379.18</v>
      </c>
      <c r="L11" s="79">
        <f>+(J11/F11)*100</f>
        <v>77.408295738124338</v>
      </c>
      <c r="M11" s="5"/>
    </row>
    <row r="12" spans="1:15" ht="8.25" customHeight="1" thickBot="1" x14ac:dyDescent="0.25">
      <c r="A12" s="9"/>
      <c r="B12" s="7"/>
      <c r="C12" s="89"/>
      <c r="D12" s="89"/>
      <c r="E12" s="89"/>
      <c r="F12" s="89"/>
      <c r="G12" s="89"/>
      <c r="H12" s="89"/>
      <c r="I12" s="89"/>
      <c r="J12" s="89"/>
      <c r="K12" s="89"/>
    </row>
    <row r="13" spans="1:15" ht="12" thickBot="1" x14ac:dyDescent="0.25">
      <c r="A13" s="25" t="s">
        <v>14</v>
      </c>
      <c r="B13" s="17" t="s">
        <v>15</v>
      </c>
      <c r="C13" s="90">
        <f>+C15+C21+C27+C35+C43+C49</f>
        <v>172508000</v>
      </c>
      <c r="D13" s="90">
        <f t="shared" ref="D13:K13" si="1">+D15+D21+D27+D35+D43+D49</f>
        <v>-5600000</v>
      </c>
      <c r="E13" s="90">
        <f t="shared" si="1"/>
        <v>0</v>
      </c>
      <c r="F13" s="90">
        <f t="shared" si="1"/>
        <v>166908000</v>
      </c>
      <c r="G13" s="90">
        <f t="shared" si="1"/>
        <v>108595328.95</v>
      </c>
      <c r="H13" s="90">
        <f t="shared" si="1"/>
        <v>24801472.380000003</v>
      </c>
      <c r="I13" s="90">
        <f t="shared" si="1"/>
        <v>0</v>
      </c>
      <c r="J13" s="90">
        <f t="shared" si="1"/>
        <v>133396801.33</v>
      </c>
      <c r="K13" s="90">
        <f t="shared" si="1"/>
        <v>33511198.669999998</v>
      </c>
      <c r="L13" s="80">
        <f>+(J13/F13)*100</f>
        <v>79.922353230522205</v>
      </c>
    </row>
    <row r="14" spans="1:15" ht="8.25" customHeight="1" outlineLevel="1" collapsed="1" x14ac:dyDescent="0.2">
      <c r="A14" s="9"/>
      <c r="B14" s="16"/>
      <c r="C14" s="91"/>
      <c r="D14" s="91"/>
      <c r="E14" s="91"/>
      <c r="F14" s="91"/>
      <c r="G14" s="91"/>
      <c r="H14" s="91"/>
      <c r="I14" s="91"/>
      <c r="J14" s="91"/>
      <c r="K14" s="91"/>
      <c r="L14" s="81"/>
    </row>
    <row r="15" spans="1:15" outlineLevel="1" x14ac:dyDescent="0.2">
      <c r="A15" s="8" t="s">
        <v>16</v>
      </c>
      <c r="B15" s="18" t="s">
        <v>17</v>
      </c>
      <c r="C15" s="92">
        <f>+C17+C18+C19</f>
        <v>61859000</v>
      </c>
      <c r="D15" s="92">
        <f t="shared" ref="D15:K15" si="2">+D17+D18+D19</f>
        <v>-5600000</v>
      </c>
      <c r="E15" s="92">
        <f t="shared" si="2"/>
        <v>0</v>
      </c>
      <c r="F15" s="92">
        <f t="shared" si="2"/>
        <v>56259000</v>
      </c>
      <c r="G15" s="92">
        <f t="shared" si="2"/>
        <v>33019896.699999999</v>
      </c>
      <c r="H15" s="92">
        <f t="shared" si="2"/>
        <v>8911442.3000000007</v>
      </c>
      <c r="I15" s="92">
        <f t="shared" si="2"/>
        <v>0</v>
      </c>
      <c r="J15" s="92">
        <f t="shared" si="2"/>
        <v>41931339</v>
      </c>
      <c r="K15" s="92">
        <f t="shared" si="2"/>
        <v>14327661</v>
      </c>
      <c r="L15" s="84">
        <f>+(J15/F15)*100</f>
        <v>74.532677438276536</v>
      </c>
    </row>
    <row r="16" spans="1:15" ht="8.25" customHeight="1" outlineLevel="1" x14ac:dyDescent="0.2">
      <c r="A16" s="9"/>
      <c r="B16" s="16"/>
      <c r="C16" s="91"/>
      <c r="D16" s="91"/>
      <c r="E16" s="91"/>
      <c r="F16" s="91"/>
      <c r="G16" s="91"/>
      <c r="H16" s="91"/>
      <c r="I16" s="91"/>
      <c r="J16" s="91"/>
      <c r="K16" s="91"/>
      <c r="L16" s="81"/>
    </row>
    <row r="17" spans="1:12" x14ac:dyDescent="0.2">
      <c r="A17" s="10" t="s">
        <v>18</v>
      </c>
      <c r="B17" s="19" t="s">
        <v>302</v>
      </c>
      <c r="C17" s="91">
        <v>61859000</v>
      </c>
      <c r="D17" s="91">
        <v>-5600000</v>
      </c>
      <c r="E17" s="91">
        <v>0</v>
      </c>
      <c r="F17" s="91">
        <f>+C17+D17+E17</f>
        <v>56259000</v>
      </c>
      <c r="G17" s="91">
        <v>33019896.699999999</v>
      </c>
      <c r="H17" s="91">
        <v>8911442.3000000007</v>
      </c>
      <c r="I17" s="91">
        <v>0</v>
      </c>
      <c r="J17" s="91">
        <f>+G17+H17</f>
        <v>41931339</v>
      </c>
      <c r="K17" s="91">
        <f>+F17-J17-I17</f>
        <v>14327661</v>
      </c>
      <c r="L17" s="85">
        <f>+(J17/F17)*100</f>
        <v>74.532677438276536</v>
      </c>
    </row>
    <row r="18" spans="1:12" hidden="1" x14ac:dyDescent="0.2">
      <c r="A18" s="11" t="s">
        <v>19</v>
      </c>
      <c r="B18" s="16" t="s">
        <v>303</v>
      </c>
      <c r="C18" s="91">
        <v>0</v>
      </c>
      <c r="D18" s="91">
        <v>0</v>
      </c>
      <c r="E18" s="91">
        <v>0</v>
      </c>
      <c r="F18" s="91">
        <f>+C18+D18+E18</f>
        <v>0</v>
      </c>
      <c r="G18" s="91">
        <v>0</v>
      </c>
      <c r="H18" s="91">
        <v>0</v>
      </c>
      <c r="I18" s="91">
        <v>0</v>
      </c>
      <c r="J18" s="91">
        <f>+G18+H18</f>
        <v>0</v>
      </c>
      <c r="K18" s="91">
        <f>+F18-J18-I18</f>
        <v>0</v>
      </c>
      <c r="L18" s="85" t="e">
        <f>+(J18/F18)*100</f>
        <v>#DIV/0!</v>
      </c>
    </row>
    <row r="19" spans="1:12" hidden="1" x14ac:dyDescent="0.2">
      <c r="A19" s="11" t="s">
        <v>233</v>
      </c>
      <c r="B19" s="16" t="s">
        <v>234</v>
      </c>
      <c r="C19" s="91">
        <v>0</v>
      </c>
      <c r="D19" s="91">
        <v>0</v>
      </c>
      <c r="E19" s="91">
        <v>0</v>
      </c>
      <c r="F19" s="91">
        <f>+C19+D19+E19</f>
        <v>0</v>
      </c>
      <c r="G19" s="91">
        <v>0</v>
      </c>
      <c r="H19" s="91">
        <v>0</v>
      </c>
      <c r="I19" s="91">
        <v>0</v>
      </c>
      <c r="J19" s="91">
        <f>+G19+H19</f>
        <v>0</v>
      </c>
      <c r="K19" s="91">
        <f>+F19-J19-I19</f>
        <v>0</v>
      </c>
      <c r="L19" s="85" t="e">
        <f>+(J19/F19)*100</f>
        <v>#DIV/0!</v>
      </c>
    </row>
    <row r="20" spans="1:12" ht="8.25" hidden="1" customHeight="1" outlineLevel="1" x14ac:dyDescent="0.2">
      <c r="A20" s="9"/>
      <c r="B20" s="16"/>
      <c r="C20" s="89"/>
      <c r="D20" s="89"/>
      <c r="E20" s="89"/>
      <c r="F20" s="89"/>
      <c r="G20" s="89"/>
      <c r="H20" s="89"/>
      <c r="I20" s="89"/>
      <c r="J20" s="89"/>
      <c r="K20" s="89"/>
    </row>
    <row r="21" spans="1:12" hidden="1" outlineLevel="1" x14ac:dyDescent="0.2">
      <c r="A21" s="8" t="s">
        <v>20</v>
      </c>
      <c r="B21" s="18" t="s">
        <v>21</v>
      </c>
      <c r="C21" s="92">
        <f>+C23+C24+C25</f>
        <v>0</v>
      </c>
      <c r="D21" s="92">
        <f t="shared" ref="D21:K21" si="3">+D23+D24+D25</f>
        <v>0</v>
      </c>
      <c r="E21" s="92">
        <f t="shared" si="3"/>
        <v>0</v>
      </c>
      <c r="F21" s="92">
        <f t="shared" si="3"/>
        <v>0</v>
      </c>
      <c r="G21" s="92">
        <f t="shared" si="3"/>
        <v>0</v>
      </c>
      <c r="H21" s="92">
        <f t="shared" si="3"/>
        <v>0</v>
      </c>
      <c r="I21" s="92">
        <f t="shared" si="3"/>
        <v>0</v>
      </c>
      <c r="J21" s="92">
        <f t="shared" si="3"/>
        <v>0</v>
      </c>
      <c r="K21" s="92">
        <f t="shared" si="3"/>
        <v>0</v>
      </c>
      <c r="L21" s="84" t="e">
        <f>+(J21/F21)*100</f>
        <v>#DIV/0!</v>
      </c>
    </row>
    <row r="22" spans="1:12" ht="8.25" hidden="1" customHeight="1" outlineLevel="1" x14ac:dyDescent="0.2">
      <c r="A22" s="9"/>
      <c r="B22" s="16"/>
      <c r="C22" s="89"/>
      <c r="D22" s="89"/>
      <c r="E22" s="89"/>
      <c r="F22" s="89"/>
      <c r="G22" s="89"/>
      <c r="H22" s="89"/>
      <c r="I22" s="89"/>
      <c r="J22" s="89"/>
      <c r="K22" s="89"/>
    </row>
    <row r="23" spans="1:12" hidden="1" x14ac:dyDescent="0.2">
      <c r="A23" s="11" t="s">
        <v>22</v>
      </c>
      <c r="B23" s="16" t="s">
        <v>23</v>
      </c>
      <c r="C23" s="91">
        <v>0</v>
      </c>
      <c r="D23" s="91">
        <v>0</v>
      </c>
      <c r="E23" s="91">
        <v>0</v>
      </c>
      <c r="F23" s="91">
        <f>+C23+D23+E23</f>
        <v>0</v>
      </c>
      <c r="G23" s="91">
        <v>0</v>
      </c>
      <c r="H23" s="91">
        <v>0</v>
      </c>
      <c r="I23" s="91">
        <v>0</v>
      </c>
      <c r="J23" s="91">
        <f>+G23+H23</f>
        <v>0</v>
      </c>
      <c r="K23" s="91">
        <f t="shared" ref="K23:K25" si="4">+F23-J23-I23</f>
        <v>0</v>
      </c>
      <c r="L23" s="85" t="e">
        <f t="shared" ref="L23:L25" si="5">+(J23/F23)*100</f>
        <v>#DIV/0!</v>
      </c>
    </row>
    <row r="24" spans="1:12" hidden="1" x14ac:dyDescent="0.2">
      <c r="A24" s="11" t="s">
        <v>231</v>
      </c>
      <c r="B24" s="16" t="s">
        <v>232</v>
      </c>
      <c r="C24" s="91">
        <v>0</v>
      </c>
      <c r="D24" s="91">
        <v>0</v>
      </c>
      <c r="E24" s="91">
        <v>0</v>
      </c>
      <c r="F24" s="91">
        <f t="shared" ref="F24:F25" si="6">+C24+D24+E24</f>
        <v>0</v>
      </c>
      <c r="G24" s="91">
        <v>0</v>
      </c>
      <c r="H24" s="91">
        <v>0</v>
      </c>
      <c r="I24" s="91">
        <v>0</v>
      </c>
      <c r="J24" s="91">
        <f t="shared" ref="J24:J25" si="7">+G24+H24</f>
        <v>0</v>
      </c>
      <c r="K24" s="91">
        <f t="shared" si="4"/>
        <v>0</v>
      </c>
      <c r="L24" s="85" t="e">
        <f t="shared" si="5"/>
        <v>#DIV/0!</v>
      </c>
    </row>
    <row r="25" spans="1:12" hidden="1" x14ac:dyDescent="0.2">
      <c r="A25" s="11" t="s">
        <v>24</v>
      </c>
      <c r="B25" s="16" t="s">
        <v>25</v>
      </c>
      <c r="C25" s="91">
        <v>0</v>
      </c>
      <c r="D25" s="91">
        <v>0</v>
      </c>
      <c r="E25" s="91">
        <v>0</v>
      </c>
      <c r="F25" s="91">
        <f t="shared" si="6"/>
        <v>0</v>
      </c>
      <c r="G25" s="91">
        <v>0</v>
      </c>
      <c r="H25" s="91">
        <v>0</v>
      </c>
      <c r="I25" s="91">
        <v>0</v>
      </c>
      <c r="J25" s="91">
        <f t="shared" si="7"/>
        <v>0</v>
      </c>
      <c r="K25" s="91">
        <f t="shared" si="4"/>
        <v>0</v>
      </c>
      <c r="L25" s="85" t="e">
        <f t="shared" si="5"/>
        <v>#DIV/0!</v>
      </c>
    </row>
    <row r="26" spans="1:12" ht="8.25" customHeight="1" outlineLevel="1" x14ac:dyDescent="0.2">
      <c r="A26" s="9"/>
      <c r="B26" s="16"/>
      <c r="C26" s="89"/>
      <c r="D26" s="89"/>
      <c r="E26" s="89"/>
      <c r="F26" s="89"/>
      <c r="G26" s="89"/>
      <c r="H26" s="89"/>
      <c r="I26" s="89"/>
      <c r="J26" s="89"/>
      <c r="K26" s="89"/>
    </row>
    <row r="27" spans="1:12" outlineLevel="1" x14ac:dyDescent="0.2">
      <c r="A27" s="8" t="s">
        <v>26</v>
      </c>
      <c r="B27" s="18" t="s">
        <v>27</v>
      </c>
      <c r="C27" s="92">
        <f>+C29+C30+C31+C32+C33</f>
        <v>76917000</v>
      </c>
      <c r="D27" s="92">
        <f t="shared" ref="D27:K27" si="8">+D29+D30+D31+D32+D33</f>
        <v>0</v>
      </c>
      <c r="E27" s="92">
        <f t="shared" si="8"/>
        <v>0</v>
      </c>
      <c r="F27" s="92">
        <f t="shared" si="8"/>
        <v>76917000</v>
      </c>
      <c r="G27" s="92">
        <f t="shared" si="8"/>
        <v>52608979.699999996</v>
      </c>
      <c r="H27" s="92">
        <f t="shared" si="8"/>
        <v>9292259.8000000007</v>
      </c>
      <c r="I27" s="92">
        <f t="shared" si="8"/>
        <v>0</v>
      </c>
      <c r="J27" s="92">
        <f t="shared" si="8"/>
        <v>61901239.5</v>
      </c>
      <c r="K27" s="92">
        <f t="shared" si="8"/>
        <v>15015760.499999998</v>
      </c>
      <c r="L27" s="84">
        <f>+(J27/F27)*100</f>
        <v>80.477969109559652</v>
      </c>
    </row>
    <row r="28" spans="1:12" ht="8.25" customHeight="1" outlineLevel="1" x14ac:dyDescent="0.2">
      <c r="A28" s="9"/>
      <c r="B28" s="16"/>
      <c r="C28" s="89"/>
      <c r="D28" s="89"/>
      <c r="E28" s="89"/>
      <c r="F28" s="89"/>
      <c r="G28" s="89"/>
      <c r="H28" s="89"/>
      <c r="I28" s="89"/>
      <c r="J28" s="89"/>
      <c r="K28" s="89"/>
    </row>
    <row r="29" spans="1:12" x14ac:dyDescent="0.2">
      <c r="A29" s="11" t="s">
        <v>28</v>
      </c>
      <c r="B29" s="16" t="s">
        <v>304</v>
      </c>
      <c r="C29" s="91">
        <v>20446000</v>
      </c>
      <c r="D29" s="91">
        <v>0</v>
      </c>
      <c r="E29" s="91">
        <v>0</v>
      </c>
      <c r="F29" s="91">
        <f>+C29+D29+E29</f>
        <v>20446000</v>
      </c>
      <c r="G29" s="91">
        <v>12811059.949999999</v>
      </c>
      <c r="H29" s="91">
        <v>2647955.2000000002</v>
      </c>
      <c r="I29" s="91">
        <v>0</v>
      </c>
      <c r="J29" s="91">
        <f>+G29+H29</f>
        <v>15459015.149999999</v>
      </c>
      <c r="K29" s="91">
        <f>+F29-J29-I29</f>
        <v>4986984.8500000015</v>
      </c>
      <c r="L29" s="85">
        <f>+(J29/F29)*100</f>
        <v>75.608995157977105</v>
      </c>
    </row>
    <row r="30" spans="1:12" x14ac:dyDescent="0.2">
      <c r="A30" s="11" t="s">
        <v>29</v>
      </c>
      <c r="B30" s="16" t="s">
        <v>305</v>
      </c>
      <c r="C30" s="91">
        <v>25321000</v>
      </c>
      <c r="D30" s="91">
        <v>0</v>
      </c>
      <c r="E30" s="91">
        <v>0</v>
      </c>
      <c r="F30" s="91">
        <f>+C30+D30+E30</f>
        <v>25321000</v>
      </c>
      <c r="G30" s="91">
        <v>13122515.100000001</v>
      </c>
      <c r="H30" s="91">
        <v>4448117.8</v>
      </c>
      <c r="I30" s="91">
        <v>0</v>
      </c>
      <c r="J30" s="91">
        <f>+G30+H30</f>
        <v>17570632.900000002</v>
      </c>
      <c r="K30" s="91">
        <f>+F30-J30-I30</f>
        <v>7750367.0999999978</v>
      </c>
      <c r="L30" s="85">
        <f>+(J30/F30)*100</f>
        <v>69.391544172820986</v>
      </c>
    </row>
    <row r="31" spans="1:12" x14ac:dyDescent="0.2">
      <c r="A31" s="11" t="s">
        <v>30</v>
      </c>
      <c r="B31" s="16" t="s">
        <v>306</v>
      </c>
      <c r="C31" s="91">
        <v>10671000</v>
      </c>
      <c r="D31" s="91">
        <v>0</v>
      </c>
      <c r="E31" s="91">
        <v>0</v>
      </c>
      <c r="F31" s="91">
        <f>+C31+D31+E31</f>
        <v>10671000</v>
      </c>
      <c r="G31" s="91">
        <v>9475120.3499999996</v>
      </c>
      <c r="H31" s="91">
        <v>-72598.95</v>
      </c>
      <c r="I31" s="91">
        <v>0</v>
      </c>
      <c r="J31" s="91">
        <f>+G31+H31</f>
        <v>9402521.4000000004</v>
      </c>
      <c r="K31" s="91">
        <f>+F31-J31-I31</f>
        <v>1268478.5999999996</v>
      </c>
      <c r="L31" s="85">
        <f>+(J31/F31)*100</f>
        <v>88.112842282822612</v>
      </c>
    </row>
    <row r="32" spans="1:12" x14ac:dyDescent="0.2">
      <c r="A32" s="11" t="s">
        <v>31</v>
      </c>
      <c r="B32" s="16" t="s">
        <v>32</v>
      </c>
      <c r="C32" s="91">
        <v>10753000</v>
      </c>
      <c r="D32" s="91">
        <v>0</v>
      </c>
      <c r="E32" s="91">
        <v>0</v>
      </c>
      <c r="F32" s="91">
        <f t="shared" ref="F32:F33" si="9">+C32+D32+E32</f>
        <v>10753000</v>
      </c>
      <c r="G32" s="91">
        <v>10753000</v>
      </c>
      <c r="H32" s="91">
        <v>0</v>
      </c>
      <c r="I32" s="91">
        <v>0</v>
      </c>
      <c r="J32" s="91">
        <f t="shared" ref="J32:J33" si="10">+G32+H32</f>
        <v>10753000</v>
      </c>
      <c r="K32" s="91">
        <f t="shared" ref="K32:K33" si="11">+F32-J32-I32</f>
        <v>0</v>
      </c>
      <c r="L32" s="85">
        <f t="shared" ref="L32:L33" si="12">+(J32/F32)*100</f>
        <v>100</v>
      </c>
    </row>
    <row r="33" spans="1:12" x14ac:dyDescent="0.2">
      <c r="A33" s="11" t="s">
        <v>33</v>
      </c>
      <c r="B33" s="16" t="s">
        <v>34</v>
      </c>
      <c r="C33" s="91">
        <v>9726000</v>
      </c>
      <c r="D33" s="91">
        <v>0</v>
      </c>
      <c r="E33" s="91">
        <v>0</v>
      </c>
      <c r="F33" s="91">
        <f t="shared" si="9"/>
        <v>9726000</v>
      </c>
      <c r="G33" s="91">
        <v>6447284.2999999998</v>
      </c>
      <c r="H33" s="91">
        <v>2268785.75</v>
      </c>
      <c r="I33" s="91">
        <v>0</v>
      </c>
      <c r="J33" s="91">
        <f t="shared" si="10"/>
        <v>8716070.0500000007</v>
      </c>
      <c r="K33" s="91">
        <f t="shared" si="11"/>
        <v>1009929.9499999993</v>
      </c>
      <c r="L33" s="85">
        <f t="shared" si="12"/>
        <v>89.616183939954766</v>
      </c>
    </row>
    <row r="34" spans="1:12" ht="8.25" customHeight="1" outlineLevel="1" x14ac:dyDescent="0.2">
      <c r="A34" s="9"/>
      <c r="B34" s="16"/>
      <c r="C34" s="89"/>
      <c r="D34" s="89"/>
      <c r="E34" s="89"/>
      <c r="F34" s="89"/>
      <c r="G34" s="89"/>
      <c r="H34" s="89"/>
      <c r="I34" s="89"/>
      <c r="J34" s="89"/>
      <c r="K34" s="89"/>
    </row>
    <row r="35" spans="1:12" outlineLevel="1" x14ac:dyDescent="0.2">
      <c r="A35" s="8" t="s">
        <v>35</v>
      </c>
      <c r="B35" s="18" t="s">
        <v>36</v>
      </c>
      <c r="C35" s="92">
        <f>+C37+C38+C39+C40+C41</f>
        <v>21459000</v>
      </c>
      <c r="D35" s="92">
        <f t="shared" ref="D35:K35" si="13">+D37+D38+D39+D40+D41</f>
        <v>0</v>
      </c>
      <c r="E35" s="92">
        <f t="shared" si="13"/>
        <v>0</v>
      </c>
      <c r="F35" s="92">
        <f t="shared" si="13"/>
        <v>21459000</v>
      </c>
      <c r="G35" s="92">
        <f t="shared" si="13"/>
        <v>14465184.900000002</v>
      </c>
      <c r="H35" s="92">
        <f t="shared" si="13"/>
        <v>4906145.5199999996</v>
      </c>
      <c r="I35" s="92">
        <f t="shared" si="13"/>
        <v>0</v>
      </c>
      <c r="J35" s="92">
        <f t="shared" si="13"/>
        <v>19371330.420000002</v>
      </c>
      <c r="K35" s="92">
        <f t="shared" si="13"/>
        <v>2087669.5799999991</v>
      </c>
      <c r="L35" s="84">
        <f>+(J35/F35)*100</f>
        <v>90.271356633580325</v>
      </c>
    </row>
    <row r="36" spans="1:12" ht="8.25" customHeight="1" outlineLevel="1" x14ac:dyDescent="0.2">
      <c r="A36" s="9"/>
      <c r="B36" s="16"/>
      <c r="C36" s="89"/>
      <c r="D36" s="89"/>
      <c r="E36" s="89"/>
      <c r="F36" s="89"/>
      <c r="G36" s="89"/>
      <c r="H36" s="89"/>
      <c r="I36" s="89"/>
      <c r="J36" s="89"/>
      <c r="K36" s="89"/>
    </row>
    <row r="37" spans="1:12" x14ac:dyDescent="0.2">
      <c r="A37" s="9" t="s">
        <v>37</v>
      </c>
      <c r="B37" s="16" t="s">
        <v>307</v>
      </c>
      <c r="C37" s="91">
        <v>11850000</v>
      </c>
      <c r="D37" s="91">
        <v>0</v>
      </c>
      <c r="E37" s="91">
        <v>0</v>
      </c>
      <c r="F37" s="91">
        <f t="shared" ref="F37:F40" si="14">+C37+D37+E37</f>
        <v>11850000</v>
      </c>
      <c r="G37" s="91">
        <v>7988236.4900000002</v>
      </c>
      <c r="H37" s="91">
        <v>3581804.65</v>
      </c>
      <c r="I37" s="91">
        <v>0</v>
      </c>
      <c r="J37" s="91">
        <f t="shared" ref="J37:J40" si="15">+G37+H37</f>
        <v>11570041.140000001</v>
      </c>
      <c r="K37" s="91">
        <f t="shared" ref="K37:K40" si="16">+F37-J37-I37</f>
        <v>279958.8599999994</v>
      </c>
      <c r="L37" s="85">
        <f t="shared" ref="L37:L40" si="17">+(J37/F37)*100</f>
        <v>97.637477974683549</v>
      </c>
    </row>
    <row r="38" spans="1:12" x14ac:dyDescent="0.2">
      <c r="A38" s="9" t="s">
        <v>38</v>
      </c>
      <c r="B38" s="16" t="s">
        <v>308</v>
      </c>
      <c r="C38" s="91">
        <v>641000</v>
      </c>
      <c r="D38" s="91">
        <v>0</v>
      </c>
      <c r="E38" s="91">
        <v>0</v>
      </c>
      <c r="F38" s="91">
        <f t="shared" si="14"/>
        <v>641000</v>
      </c>
      <c r="G38" s="91">
        <v>431796.57</v>
      </c>
      <c r="H38" s="91">
        <v>88289.39</v>
      </c>
      <c r="I38" s="91">
        <v>0</v>
      </c>
      <c r="J38" s="91">
        <f t="shared" si="15"/>
        <v>520085.96</v>
      </c>
      <c r="K38" s="91">
        <f t="shared" si="16"/>
        <v>120914.03999999998</v>
      </c>
      <c r="L38" s="85">
        <f t="shared" si="17"/>
        <v>81.136655226209058</v>
      </c>
    </row>
    <row r="39" spans="1:12" x14ac:dyDescent="0.2">
      <c r="A39" s="9" t="s">
        <v>39</v>
      </c>
      <c r="B39" s="16" t="s">
        <v>309</v>
      </c>
      <c r="C39" s="91">
        <v>1922000</v>
      </c>
      <c r="D39" s="91">
        <v>0</v>
      </c>
      <c r="E39" s="91">
        <v>0</v>
      </c>
      <c r="F39" s="91">
        <f t="shared" si="14"/>
        <v>1922000</v>
      </c>
      <c r="G39" s="91">
        <v>1295389.72</v>
      </c>
      <c r="H39" s="91">
        <v>264868.18</v>
      </c>
      <c r="I39" s="91">
        <v>0</v>
      </c>
      <c r="J39" s="91">
        <f t="shared" si="15"/>
        <v>1560257.9</v>
      </c>
      <c r="K39" s="91">
        <f t="shared" si="16"/>
        <v>361742.10000000009</v>
      </c>
      <c r="L39" s="85">
        <f t="shared" si="17"/>
        <v>81.178870967741929</v>
      </c>
    </row>
    <row r="40" spans="1:12" x14ac:dyDescent="0.2">
      <c r="A40" s="9" t="s">
        <v>40</v>
      </c>
      <c r="B40" s="16" t="s">
        <v>310</v>
      </c>
      <c r="C40" s="91">
        <v>6405000</v>
      </c>
      <c r="D40" s="91">
        <v>0</v>
      </c>
      <c r="E40" s="91">
        <v>0</v>
      </c>
      <c r="F40" s="91">
        <f t="shared" si="14"/>
        <v>6405000</v>
      </c>
      <c r="G40" s="91">
        <v>4317965.6500000004</v>
      </c>
      <c r="H40" s="91">
        <v>882893.91</v>
      </c>
      <c r="I40" s="91">
        <v>0</v>
      </c>
      <c r="J40" s="91">
        <f t="shared" si="15"/>
        <v>5200859.5600000005</v>
      </c>
      <c r="K40" s="91">
        <f t="shared" si="16"/>
        <v>1204140.4399999995</v>
      </c>
      <c r="L40" s="85">
        <f t="shared" si="17"/>
        <v>81.199993130366906</v>
      </c>
    </row>
    <row r="41" spans="1:12" x14ac:dyDescent="0.2">
      <c r="A41" s="9" t="s">
        <v>41</v>
      </c>
      <c r="B41" s="70" t="s">
        <v>311</v>
      </c>
      <c r="C41" s="91">
        <v>641000</v>
      </c>
      <c r="D41" s="91">
        <v>0</v>
      </c>
      <c r="E41" s="91">
        <v>0</v>
      </c>
      <c r="F41" s="91">
        <f>+C41+D41+E41</f>
        <v>641000</v>
      </c>
      <c r="G41" s="91">
        <v>431796.47</v>
      </c>
      <c r="H41" s="91">
        <v>88289.39</v>
      </c>
      <c r="I41" s="91">
        <v>0</v>
      </c>
      <c r="J41" s="91">
        <f>+G41+H41</f>
        <v>520085.86</v>
      </c>
      <c r="K41" s="91">
        <f>+F41-J41-I41</f>
        <v>120914.14000000001</v>
      </c>
      <c r="L41" s="85">
        <f>+(J41/F41)*100</f>
        <v>81.136639625585019</v>
      </c>
    </row>
    <row r="42" spans="1:12" ht="8.25" customHeight="1" outlineLevel="1" x14ac:dyDescent="0.2">
      <c r="A42" s="9"/>
      <c r="B42" s="16"/>
      <c r="C42" s="89"/>
      <c r="D42" s="89"/>
      <c r="E42" s="89"/>
      <c r="F42" s="89"/>
      <c r="G42" s="89"/>
      <c r="H42" s="89"/>
      <c r="I42" s="89"/>
      <c r="J42" s="89"/>
      <c r="K42" s="89"/>
    </row>
    <row r="43" spans="1:12" outlineLevel="1" x14ac:dyDescent="0.2">
      <c r="A43" s="8" t="s">
        <v>42</v>
      </c>
      <c r="B43" s="18" t="s">
        <v>43</v>
      </c>
      <c r="C43" s="92">
        <f>+C46+C47+C45</f>
        <v>12273000</v>
      </c>
      <c r="D43" s="92">
        <f t="shared" ref="D43:K43" si="18">+D46+D47+D45</f>
        <v>0</v>
      </c>
      <c r="E43" s="92">
        <f t="shared" si="18"/>
        <v>0</v>
      </c>
      <c r="F43" s="92">
        <f t="shared" si="18"/>
        <v>12273000</v>
      </c>
      <c r="G43" s="92">
        <f t="shared" si="18"/>
        <v>8501267.6500000004</v>
      </c>
      <c r="H43" s="92">
        <f t="shared" si="18"/>
        <v>1691624.76</v>
      </c>
      <c r="I43" s="92">
        <f t="shared" si="18"/>
        <v>0</v>
      </c>
      <c r="J43" s="92">
        <f t="shared" si="18"/>
        <v>10192892.41</v>
      </c>
      <c r="K43" s="92">
        <f t="shared" si="18"/>
        <v>2080107.59</v>
      </c>
      <c r="L43" s="84">
        <f>+(J43/F43)*100</f>
        <v>83.051351829218618</v>
      </c>
    </row>
    <row r="44" spans="1:12" ht="8.25" customHeight="1" outlineLevel="1" x14ac:dyDescent="0.2">
      <c r="A44" s="9"/>
      <c r="B44" s="16"/>
      <c r="C44" s="89"/>
      <c r="D44" s="89"/>
      <c r="E44" s="89"/>
      <c r="F44" s="89"/>
      <c r="G44" s="89"/>
      <c r="H44" s="89"/>
      <c r="I44" s="89"/>
      <c r="J44" s="89"/>
      <c r="K44" s="89"/>
    </row>
    <row r="45" spans="1:12" x14ac:dyDescent="0.2">
      <c r="A45" s="9" t="s">
        <v>347</v>
      </c>
      <c r="B45" s="16" t="s">
        <v>348</v>
      </c>
      <c r="C45" s="91">
        <v>6508000</v>
      </c>
      <c r="D45" s="91">
        <v>0</v>
      </c>
      <c r="E45" s="91">
        <v>0</v>
      </c>
      <c r="F45" s="91">
        <f t="shared" ref="F45:F47" si="19">+C45+D45+E45</f>
        <v>6508000</v>
      </c>
      <c r="G45" s="91">
        <v>4387053.12</v>
      </c>
      <c r="H45" s="91">
        <v>897020.23</v>
      </c>
      <c r="I45" s="91">
        <v>0</v>
      </c>
      <c r="J45" s="91">
        <f t="shared" ref="J45:J47" si="20">+G45+H45</f>
        <v>5284073.3499999996</v>
      </c>
      <c r="K45" s="91">
        <f t="shared" ref="K45:K47" si="21">+F45-J45-I45</f>
        <v>1223926.6500000004</v>
      </c>
      <c r="L45" s="85">
        <f t="shared" ref="L45:L47" si="22">+(J45/F45)*100</f>
        <v>81.193505685310384</v>
      </c>
    </row>
    <row r="46" spans="1:12" x14ac:dyDescent="0.2">
      <c r="A46" s="9" t="s">
        <v>44</v>
      </c>
      <c r="B46" s="16" t="s">
        <v>312</v>
      </c>
      <c r="C46" s="91">
        <v>1922000</v>
      </c>
      <c r="D46" s="91">
        <v>0</v>
      </c>
      <c r="E46" s="91">
        <v>0</v>
      </c>
      <c r="F46" s="91">
        <f t="shared" si="19"/>
        <v>1922000</v>
      </c>
      <c r="G46" s="91">
        <v>1249674.1400000001</v>
      </c>
      <c r="H46" s="91">
        <v>264868.18</v>
      </c>
      <c r="I46" s="91">
        <v>0</v>
      </c>
      <c r="J46" s="91">
        <f t="shared" si="20"/>
        <v>1514542.32</v>
      </c>
      <c r="K46" s="91">
        <f t="shared" si="21"/>
        <v>407457.67999999993</v>
      </c>
      <c r="L46" s="85">
        <f t="shared" si="22"/>
        <v>78.800328824141516</v>
      </c>
    </row>
    <row r="47" spans="1:12" x14ac:dyDescent="0.2">
      <c r="A47" s="9" t="s">
        <v>45</v>
      </c>
      <c r="B47" s="16" t="s">
        <v>313</v>
      </c>
      <c r="C47" s="91">
        <v>3843000</v>
      </c>
      <c r="D47" s="91">
        <v>0</v>
      </c>
      <c r="E47" s="91">
        <v>0</v>
      </c>
      <c r="F47" s="91">
        <f t="shared" si="19"/>
        <v>3843000</v>
      </c>
      <c r="G47" s="91">
        <v>2864540.39</v>
      </c>
      <c r="H47" s="91">
        <v>529736.35</v>
      </c>
      <c r="I47" s="91">
        <v>0</v>
      </c>
      <c r="J47" s="91">
        <f t="shared" si="20"/>
        <v>3394276.74</v>
      </c>
      <c r="K47" s="91">
        <f t="shared" si="21"/>
        <v>448723.25999999978</v>
      </c>
      <c r="L47" s="85">
        <f t="shared" si="22"/>
        <v>88.323620608899304</v>
      </c>
    </row>
    <row r="48" spans="1:12" hidden="1" x14ac:dyDescent="0.2">
      <c r="A48" s="9"/>
      <c r="B48" s="16"/>
      <c r="C48" s="91"/>
      <c r="D48" s="91"/>
      <c r="E48" s="91"/>
      <c r="F48" s="91"/>
      <c r="G48" s="91"/>
      <c r="H48" s="91"/>
      <c r="I48" s="91"/>
      <c r="J48" s="91"/>
      <c r="K48" s="91"/>
      <c r="L48" s="85"/>
    </row>
    <row r="49" spans="1:12" hidden="1" x14ac:dyDescent="0.2">
      <c r="A49" s="8" t="s">
        <v>223</v>
      </c>
      <c r="B49" s="18" t="s">
        <v>224</v>
      </c>
      <c r="C49" s="92">
        <f>+C51</f>
        <v>0</v>
      </c>
      <c r="D49" s="92">
        <f t="shared" ref="D49:K49" si="23">+D51</f>
        <v>0</v>
      </c>
      <c r="E49" s="92">
        <f t="shared" si="23"/>
        <v>0</v>
      </c>
      <c r="F49" s="92">
        <f t="shared" si="23"/>
        <v>0</v>
      </c>
      <c r="G49" s="92">
        <f t="shared" si="23"/>
        <v>0</v>
      </c>
      <c r="H49" s="92">
        <f t="shared" si="23"/>
        <v>0</v>
      </c>
      <c r="I49" s="92">
        <f t="shared" si="23"/>
        <v>0</v>
      </c>
      <c r="J49" s="92">
        <f t="shared" si="23"/>
        <v>0</v>
      </c>
      <c r="K49" s="92">
        <f t="shared" si="23"/>
        <v>0</v>
      </c>
      <c r="L49" s="84" t="e">
        <f>+(J49/F49)*100</f>
        <v>#DIV/0!</v>
      </c>
    </row>
    <row r="50" spans="1:12" ht="6.75" hidden="1" customHeight="1" x14ac:dyDescent="0.2">
      <c r="A50" s="4"/>
      <c r="B50" s="28"/>
      <c r="C50" s="93"/>
      <c r="D50" s="93"/>
      <c r="E50" s="93"/>
      <c r="F50" s="93"/>
      <c r="G50" s="93"/>
      <c r="H50" s="93"/>
      <c r="I50" s="93"/>
      <c r="J50" s="93"/>
      <c r="K50" s="93"/>
      <c r="L50" s="85"/>
    </row>
    <row r="51" spans="1:12" hidden="1" x14ac:dyDescent="0.2">
      <c r="A51" s="29" t="s">
        <v>221</v>
      </c>
      <c r="B51" s="30" t="s">
        <v>222</v>
      </c>
      <c r="C51" s="91">
        <v>0</v>
      </c>
      <c r="D51" s="91">
        <v>0</v>
      </c>
      <c r="E51" s="91">
        <v>0</v>
      </c>
      <c r="F51" s="91">
        <f>+C51+D51+E51</f>
        <v>0</v>
      </c>
      <c r="G51" s="91">
        <v>0</v>
      </c>
      <c r="H51" s="91">
        <v>0</v>
      </c>
      <c r="I51" s="91">
        <v>0</v>
      </c>
      <c r="J51" s="91">
        <f>+G51+H51</f>
        <v>0</v>
      </c>
      <c r="K51" s="91">
        <f>+F51-J51-I51</f>
        <v>0</v>
      </c>
      <c r="L51" s="85" t="e">
        <f t="shared" ref="L51" si="24">+(J51/F51)*100</f>
        <v>#DIV/0!</v>
      </c>
    </row>
    <row r="52" spans="1:12" ht="12" thickBot="1" x14ac:dyDescent="0.25">
      <c r="A52" s="9"/>
      <c r="B52" s="16"/>
      <c r="C52" s="91"/>
      <c r="D52" s="91"/>
      <c r="E52" s="91"/>
      <c r="F52" s="91"/>
      <c r="G52" s="91"/>
      <c r="H52" s="91"/>
      <c r="I52" s="91"/>
      <c r="J52" s="91"/>
      <c r="K52" s="91"/>
      <c r="L52" s="81"/>
    </row>
    <row r="53" spans="1:12" ht="12" thickBot="1" x14ac:dyDescent="0.25">
      <c r="A53" s="25" t="s">
        <v>46</v>
      </c>
      <c r="B53" s="17" t="s">
        <v>47</v>
      </c>
      <c r="C53" s="90">
        <f>+C55+C62+C70+C80+C89+C96+C100+C106+C117+C121</f>
        <v>1150000</v>
      </c>
      <c r="D53" s="90">
        <f t="shared" ref="D53:K53" si="25">+D55+D62+D70+D80+D89+D96+D100+D106+D117+D121</f>
        <v>0</v>
      </c>
      <c r="E53" s="90">
        <f t="shared" si="25"/>
        <v>0</v>
      </c>
      <c r="F53" s="90">
        <f t="shared" si="25"/>
        <v>1150000</v>
      </c>
      <c r="G53" s="90">
        <f t="shared" si="25"/>
        <v>1149999.68</v>
      </c>
      <c r="H53" s="90">
        <f t="shared" si="25"/>
        <v>0</v>
      </c>
      <c r="I53" s="90">
        <f t="shared" si="25"/>
        <v>0</v>
      </c>
      <c r="J53" s="90">
        <f t="shared" si="25"/>
        <v>1149999.68</v>
      </c>
      <c r="K53" s="90">
        <f t="shared" si="25"/>
        <v>0.32000000006519258</v>
      </c>
      <c r="L53" s="80">
        <f>+(J53/F53)*100</f>
        <v>99.999972173913036</v>
      </c>
    </row>
    <row r="54" spans="1:12" ht="8.25" hidden="1" customHeight="1" outlineLevel="1" x14ac:dyDescent="0.2">
      <c r="A54" s="9"/>
      <c r="B54" s="16"/>
      <c r="C54" s="89"/>
      <c r="D54" s="89"/>
      <c r="E54" s="89"/>
      <c r="F54" s="89"/>
      <c r="G54" s="89"/>
      <c r="H54" s="89"/>
      <c r="I54" s="89"/>
      <c r="J54" s="89"/>
      <c r="K54" s="89"/>
    </row>
    <row r="55" spans="1:12" hidden="1" outlineLevel="1" x14ac:dyDescent="0.2">
      <c r="A55" s="8" t="s">
        <v>48</v>
      </c>
      <c r="B55" s="18" t="s">
        <v>49</v>
      </c>
      <c r="C55" s="92">
        <f>+C57+C58+C59+C60</f>
        <v>0</v>
      </c>
      <c r="D55" s="92">
        <f t="shared" ref="D55:K55" si="26">+D57+D58+D59+D60</f>
        <v>0</v>
      </c>
      <c r="E55" s="92">
        <f t="shared" si="26"/>
        <v>0</v>
      </c>
      <c r="F55" s="92">
        <f t="shared" si="26"/>
        <v>0</v>
      </c>
      <c r="G55" s="92">
        <f t="shared" si="26"/>
        <v>0</v>
      </c>
      <c r="H55" s="92">
        <f t="shared" si="26"/>
        <v>0</v>
      </c>
      <c r="I55" s="92">
        <f t="shared" si="26"/>
        <v>0</v>
      </c>
      <c r="J55" s="92">
        <f t="shared" si="26"/>
        <v>0</v>
      </c>
      <c r="K55" s="92">
        <f t="shared" si="26"/>
        <v>0</v>
      </c>
      <c r="L55" s="84" t="e">
        <f>+(J55/F55)*100</f>
        <v>#DIV/0!</v>
      </c>
    </row>
    <row r="56" spans="1:12" ht="8.25" hidden="1" customHeight="1" outlineLevel="1" x14ac:dyDescent="0.2">
      <c r="A56" s="9"/>
      <c r="B56" s="16"/>
      <c r="C56" s="89"/>
      <c r="D56" s="89"/>
      <c r="E56" s="89"/>
      <c r="F56" s="89"/>
      <c r="G56" s="89"/>
      <c r="H56" s="89"/>
      <c r="I56" s="89"/>
      <c r="J56" s="89"/>
      <c r="K56" s="89"/>
    </row>
    <row r="57" spans="1:12" hidden="1" x14ac:dyDescent="0.2">
      <c r="A57" s="9" t="s">
        <v>50</v>
      </c>
      <c r="B57" s="16" t="s">
        <v>51</v>
      </c>
      <c r="C57" s="91">
        <v>0</v>
      </c>
      <c r="D57" s="91">
        <v>0</v>
      </c>
      <c r="E57" s="91">
        <v>0</v>
      </c>
      <c r="F57" s="91">
        <f t="shared" ref="F57:F60" si="27">+C57+D57+E57</f>
        <v>0</v>
      </c>
      <c r="G57" s="91">
        <v>0</v>
      </c>
      <c r="H57" s="91">
        <v>0</v>
      </c>
      <c r="I57" s="91">
        <v>0</v>
      </c>
      <c r="J57" s="91">
        <f t="shared" ref="J57:J60" si="28">+G57+H57</f>
        <v>0</v>
      </c>
      <c r="K57" s="91">
        <f t="shared" ref="K57:K60" si="29">+F57-J57-I57</f>
        <v>0</v>
      </c>
      <c r="L57" s="85" t="e">
        <f t="shared" ref="L57:L60" si="30">+(J57/F57)*100</f>
        <v>#DIV/0!</v>
      </c>
    </row>
    <row r="58" spans="1:12" hidden="1" x14ac:dyDescent="0.2">
      <c r="A58" s="9" t="s">
        <v>52</v>
      </c>
      <c r="B58" s="16" t="s">
        <v>53</v>
      </c>
      <c r="C58" s="91">
        <v>0</v>
      </c>
      <c r="D58" s="91">
        <v>0</v>
      </c>
      <c r="E58" s="91">
        <v>0</v>
      </c>
      <c r="F58" s="91">
        <f t="shared" si="27"/>
        <v>0</v>
      </c>
      <c r="G58" s="91">
        <v>0</v>
      </c>
      <c r="H58" s="91">
        <v>0</v>
      </c>
      <c r="I58" s="91">
        <v>0</v>
      </c>
      <c r="J58" s="91">
        <f t="shared" si="28"/>
        <v>0</v>
      </c>
      <c r="K58" s="91">
        <f t="shared" si="29"/>
        <v>0</v>
      </c>
      <c r="L58" s="85" t="e">
        <f t="shared" si="30"/>
        <v>#DIV/0!</v>
      </c>
    </row>
    <row r="59" spans="1:12" hidden="1" x14ac:dyDescent="0.2">
      <c r="A59" s="9" t="s">
        <v>54</v>
      </c>
      <c r="B59" s="16" t="s">
        <v>55</v>
      </c>
      <c r="C59" s="91">
        <v>0</v>
      </c>
      <c r="D59" s="91">
        <v>0</v>
      </c>
      <c r="E59" s="91">
        <v>0</v>
      </c>
      <c r="F59" s="91">
        <f t="shared" si="27"/>
        <v>0</v>
      </c>
      <c r="G59" s="91">
        <v>0</v>
      </c>
      <c r="H59" s="91">
        <v>0</v>
      </c>
      <c r="I59" s="91">
        <v>0</v>
      </c>
      <c r="J59" s="91">
        <f t="shared" si="28"/>
        <v>0</v>
      </c>
      <c r="K59" s="91">
        <f t="shared" si="29"/>
        <v>0</v>
      </c>
      <c r="L59" s="85" t="e">
        <f t="shared" si="30"/>
        <v>#DIV/0!</v>
      </c>
    </row>
    <row r="60" spans="1:12" hidden="1" x14ac:dyDescent="0.2">
      <c r="A60" s="9" t="s">
        <v>56</v>
      </c>
      <c r="B60" s="16" t="s">
        <v>57</v>
      </c>
      <c r="C60" s="91">
        <v>0</v>
      </c>
      <c r="D60" s="91">
        <v>0</v>
      </c>
      <c r="E60" s="91">
        <v>0</v>
      </c>
      <c r="F60" s="91">
        <f t="shared" si="27"/>
        <v>0</v>
      </c>
      <c r="G60" s="91">
        <v>0</v>
      </c>
      <c r="H60" s="91">
        <v>0</v>
      </c>
      <c r="I60" s="91">
        <v>0</v>
      </c>
      <c r="J60" s="91">
        <f t="shared" si="28"/>
        <v>0</v>
      </c>
      <c r="K60" s="91">
        <f t="shared" si="29"/>
        <v>0</v>
      </c>
      <c r="L60" s="85" t="e">
        <f t="shared" si="30"/>
        <v>#DIV/0!</v>
      </c>
    </row>
    <row r="61" spans="1:12" ht="8.25" hidden="1" customHeight="1" outlineLevel="1" x14ac:dyDescent="0.2">
      <c r="A61" s="9"/>
      <c r="B61" s="16"/>
      <c r="C61" s="89"/>
      <c r="D61" s="89"/>
      <c r="E61" s="89"/>
      <c r="F61" s="89"/>
      <c r="G61" s="89"/>
      <c r="H61" s="89"/>
      <c r="I61" s="89"/>
      <c r="J61" s="89"/>
      <c r="K61" s="89"/>
    </row>
    <row r="62" spans="1:12" hidden="1" outlineLevel="1" x14ac:dyDescent="0.2">
      <c r="A62" s="8" t="s">
        <v>58</v>
      </c>
      <c r="B62" s="18" t="s">
        <v>59</v>
      </c>
      <c r="C62" s="92">
        <f>+C64+C65+C66+C67+C68</f>
        <v>0</v>
      </c>
      <c r="D62" s="92">
        <f t="shared" ref="D62:K62" si="31">+D64+D65+D66+D67+D68</f>
        <v>0</v>
      </c>
      <c r="E62" s="92">
        <f t="shared" si="31"/>
        <v>0</v>
      </c>
      <c r="F62" s="92">
        <f t="shared" si="31"/>
        <v>0</v>
      </c>
      <c r="G62" s="92">
        <f t="shared" si="31"/>
        <v>0</v>
      </c>
      <c r="H62" s="92">
        <f t="shared" si="31"/>
        <v>0</v>
      </c>
      <c r="I62" s="92">
        <f t="shared" si="31"/>
        <v>0</v>
      </c>
      <c r="J62" s="92">
        <f t="shared" si="31"/>
        <v>0</v>
      </c>
      <c r="K62" s="92">
        <f t="shared" si="31"/>
        <v>0</v>
      </c>
      <c r="L62" s="84" t="e">
        <f>+(J62/F62)*100</f>
        <v>#DIV/0!</v>
      </c>
    </row>
    <row r="63" spans="1:12" ht="8.25" hidden="1" customHeight="1" outlineLevel="1" x14ac:dyDescent="0.2">
      <c r="A63" s="9"/>
      <c r="B63" s="16"/>
      <c r="C63" s="89"/>
      <c r="D63" s="89"/>
      <c r="E63" s="89"/>
      <c r="F63" s="89"/>
      <c r="G63" s="89"/>
      <c r="H63" s="89"/>
      <c r="I63" s="89"/>
      <c r="J63" s="89"/>
      <c r="K63" s="89"/>
    </row>
    <row r="64" spans="1:12" hidden="1" x14ac:dyDescent="0.2">
      <c r="A64" s="9" t="s">
        <v>60</v>
      </c>
      <c r="B64" s="16" t="s">
        <v>61</v>
      </c>
      <c r="C64" s="91">
        <v>0</v>
      </c>
      <c r="D64" s="91">
        <v>0</v>
      </c>
      <c r="E64" s="91">
        <v>0</v>
      </c>
      <c r="F64" s="91">
        <f t="shared" ref="F64" si="32">+C64+D64+E64</f>
        <v>0</v>
      </c>
      <c r="G64" s="91">
        <v>0</v>
      </c>
      <c r="H64" s="91">
        <v>0</v>
      </c>
      <c r="I64" s="91">
        <v>0</v>
      </c>
      <c r="J64" s="91">
        <f t="shared" ref="J64" si="33">+G64+H64</f>
        <v>0</v>
      </c>
      <c r="K64" s="91">
        <f t="shared" ref="K64" si="34">+F64-J64-I64</f>
        <v>0</v>
      </c>
      <c r="L64" s="85" t="e">
        <f t="shared" ref="L64:L68" si="35">+(J64/F64)*100</f>
        <v>#DIV/0!</v>
      </c>
    </row>
    <row r="65" spans="1:12" hidden="1" x14ac:dyDescent="0.2">
      <c r="A65" s="9" t="s">
        <v>62</v>
      </c>
      <c r="B65" s="20" t="s">
        <v>63</v>
      </c>
      <c r="C65" s="91">
        <v>0</v>
      </c>
      <c r="D65" s="91">
        <v>0</v>
      </c>
      <c r="E65" s="91">
        <v>0</v>
      </c>
      <c r="F65" s="91">
        <f t="shared" ref="F65:F68" si="36">+C65+D65+E65</f>
        <v>0</v>
      </c>
      <c r="G65" s="91">
        <v>0</v>
      </c>
      <c r="H65" s="91">
        <v>0</v>
      </c>
      <c r="I65" s="91">
        <v>0</v>
      </c>
      <c r="J65" s="91">
        <f t="shared" ref="J65:J68" si="37">+G65+H65</f>
        <v>0</v>
      </c>
      <c r="K65" s="91">
        <f t="shared" ref="K65:K68" si="38">+F65-J65-I65</f>
        <v>0</v>
      </c>
      <c r="L65" s="85" t="e">
        <f t="shared" si="35"/>
        <v>#DIV/0!</v>
      </c>
    </row>
    <row r="66" spans="1:12" hidden="1" x14ac:dyDescent="0.2">
      <c r="A66" s="9" t="s">
        <v>64</v>
      </c>
      <c r="B66" s="16" t="s">
        <v>65</v>
      </c>
      <c r="C66" s="91">
        <v>0</v>
      </c>
      <c r="D66" s="91">
        <v>0</v>
      </c>
      <c r="E66" s="91">
        <v>0</v>
      </c>
      <c r="F66" s="91">
        <f t="shared" si="36"/>
        <v>0</v>
      </c>
      <c r="G66" s="91">
        <v>0</v>
      </c>
      <c r="H66" s="91">
        <v>0</v>
      </c>
      <c r="I66" s="91">
        <v>0</v>
      </c>
      <c r="J66" s="91">
        <f t="shared" si="37"/>
        <v>0</v>
      </c>
      <c r="K66" s="91">
        <f t="shared" si="38"/>
        <v>0</v>
      </c>
      <c r="L66" s="85" t="e">
        <f t="shared" si="35"/>
        <v>#DIV/0!</v>
      </c>
    </row>
    <row r="67" spans="1:12" hidden="1" x14ac:dyDescent="0.2">
      <c r="A67" s="9" t="s">
        <v>66</v>
      </c>
      <c r="B67" s="16" t="s">
        <v>314</v>
      </c>
      <c r="C67" s="91">
        <v>0</v>
      </c>
      <c r="D67" s="91">
        <v>0</v>
      </c>
      <c r="E67" s="91">
        <v>0</v>
      </c>
      <c r="F67" s="91">
        <f t="shared" si="36"/>
        <v>0</v>
      </c>
      <c r="G67" s="91">
        <v>0</v>
      </c>
      <c r="H67" s="91">
        <v>0</v>
      </c>
      <c r="I67" s="91">
        <v>0</v>
      </c>
      <c r="J67" s="91">
        <f t="shared" si="37"/>
        <v>0</v>
      </c>
      <c r="K67" s="91">
        <f t="shared" si="38"/>
        <v>0</v>
      </c>
      <c r="L67" s="85" t="e">
        <f t="shared" si="35"/>
        <v>#DIV/0!</v>
      </c>
    </row>
    <row r="68" spans="1:12" hidden="1" x14ac:dyDescent="0.2">
      <c r="A68" s="9" t="s">
        <v>67</v>
      </c>
      <c r="B68" s="16" t="s">
        <v>68</v>
      </c>
      <c r="C68" s="91">
        <v>0</v>
      </c>
      <c r="D68" s="91">
        <v>0</v>
      </c>
      <c r="E68" s="91">
        <v>0</v>
      </c>
      <c r="F68" s="91">
        <f t="shared" si="36"/>
        <v>0</v>
      </c>
      <c r="G68" s="91">
        <v>0</v>
      </c>
      <c r="H68" s="91">
        <v>0</v>
      </c>
      <c r="I68" s="91">
        <v>0</v>
      </c>
      <c r="J68" s="91">
        <f t="shared" si="37"/>
        <v>0</v>
      </c>
      <c r="K68" s="91">
        <f t="shared" si="38"/>
        <v>0</v>
      </c>
      <c r="L68" s="85" t="e">
        <f t="shared" si="35"/>
        <v>#DIV/0!</v>
      </c>
    </row>
    <row r="69" spans="1:12" ht="8.25" hidden="1" customHeight="1" outlineLevel="1" x14ac:dyDescent="0.2">
      <c r="A69" s="9"/>
      <c r="B69" s="16"/>
      <c r="C69" s="89"/>
      <c r="D69" s="89"/>
      <c r="E69" s="89"/>
      <c r="F69" s="89"/>
      <c r="G69" s="89"/>
      <c r="H69" s="89"/>
      <c r="I69" s="89"/>
      <c r="J69" s="89"/>
      <c r="K69" s="89"/>
    </row>
    <row r="70" spans="1:12" hidden="1" outlineLevel="1" x14ac:dyDescent="0.2">
      <c r="A70" s="8" t="s">
        <v>69</v>
      </c>
      <c r="B70" s="18" t="s">
        <v>70</v>
      </c>
      <c r="C70" s="92">
        <f>+C72+C73+C74+C75+C76+C77+C78</f>
        <v>0</v>
      </c>
      <c r="D70" s="92">
        <f t="shared" ref="D70:K70" si="39">+D72+D73+D74+D75+D76+D77+D78</f>
        <v>0</v>
      </c>
      <c r="E70" s="92">
        <f t="shared" si="39"/>
        <v>0</v>
      </c>
      <c r="F70" s="92">
        <f t="shared" si="39"/>
        <v>0</v>
      </c>
      <c r="G70" s="92">
        <f t="shared" si="39"/>
        <v>0</v>
      </c>
      <c r="H70" s="92">
        <f t="shared" si="39"/>
        <v>0</v>
      </c>
      <c r="I70" s="92">
        <f t="shared" si="39"/>
        <v>0</v>
      </c>
      <c r="J70" s="92">
        <f t="shared" si="39"/>
        <v>0</v>
      </c>
      <c r="K70" s="92">
        <f t="shared" si="39"/>
        <v>0</v>
      </c>
      <c r="L70" s="84" t="e">
        <f>+(J70/F70)*100</f>
        <v>#DIV/0!</v>
      </c>
    </row>
    <row r="71" spans="1:12" ht="8.25" hidden="1" customHeight="1" outlineLevel="1" x14ac:dyDescent="0.2">
      <c r="A71" s="9"/>
      <c r="B71" s="16"/>
      <c r="C71" s="89"/>
      <c r="D71" s="89"/>
      <c r="E71" s="89"/>
      <c r="F71" s="89"/>
      <c r="G71" s="89"/>
      <c r="H71" s="89"/>
      <c r="I71" s="89"/>
      <c r="J71" s="89"/>
      <c r="K71" s="89"/>
    </row>
    <row r="72" spans="1:12" hidden="1" x14ac:dyDescent="0.2">
      <c r="A72" s="9" t="s">
        <v>71</v>
      </c>
      <c r="B72" s="16" t="s">
        <v>315</v>
      </c>
      <c r="C72" s="91">
        <v>0</v>
      </c>
      <c r="D72" s="91">
        <v>0</v>
      </c>
      <c r="E72" s="91">
        <v>0</v>
      </c>
      <c r="F72" s="91">
        <f t="shared" ref="F72:F78" si="40">+C72+D72+E72</f>
        <v>0</v>
      </c>
      <c r="G72" s="91">
        <v>0</v>
      </c>
      <c r="H72" s="91">
        <v>0</v>
      </c>
      <c r="I72" s="91">
        <v>0</v>
      </c>
      <c r="J72" s="91">
        <f t="shared" ref="J72:J78" si="41">+G72+H72</f>
        <v>0</v>
      </c>
      <c r="K72" s="91">
        <f t="shared" ref="K72" si="42">+F72-J72</f>
        <v>0</v>
      </c>
      <c r="L72" s="85" t="e">
        <f t="shared" ref="L72:L78" si="43">+(J72/F72)*100</f>
        <v>#DIV/0!</v>
      </c>
    </row>
    <row r="73" spans="1:12" hidden="1" x14ac:dyDescent="0.2">
      <c r="A73" s="9" t="s">
        <v>72</v>
      </c>
      <c r="B73" s="16" t="s">
        <v>316</v>
      </c>
      <c r="C73" s="91">
        <v>0</v>
      </c>
      <c r="D73" s="91">
        <v>0</v>
      </c>
      <c r="E73" s="91">
        <v>0</v>
      </c>
      <c r="F73" s="91">
        <f t="shared" si="40"/>
        <v>0</v>
      </c>
      <c r="G73" s="91">
        <v>0</v>
      </c>
      <c r="H73" s="91">
        <v>0</v>
      </c>
      <c r="I73" s="91">
        <v>0</v>
      </c>
      <c r="J73" s="91">
        <f t="shared" si="41"/>
        <v>0</v>
      </c>
      <c r="K73" s="91">
        <f t="shared" ref="K73:K78" si="44">+F73-J73-I73</f>
        <v>0</v>
      </c>
      <c r="L73" s="85" t="e">
        <f t="shared" si="43"/>
        <v>#DIV/0!</v>
      </c>
    </row>
    <row r="74" spans="1:12" hidden="1" x14ac:dyDescent="0.2">
      <c r="A74" s="9" t="s">
        <v>73</v>
      </c>
      <c r="B74" s="16" t="s">
        <v>317</v>
      </c>
      <c r="C74" s="91">
        <v>0</v>
      </c>
      <c r="D74" s="91">
        <v>0</v>
      </c>
      <c r="E74" s="91">
        <v>0</v>
      </c>
      <c r="F74" s="91">
        <f>+C74+D74+E74</f>
        <v>0</v>
      </c>
      <c r="G74" s="91">
        <v>0</v>
      </c>
      <c r="H74" s="91">
        <v>0</v>
      </c>
      <c r="I74" s="91">
        <v>0</v>
      </c>
      <c r="J74" s="91">
        <f>+G74+H74</f>
        <v>0</v>
      </c>
      <c r="K74" s="91">
        <f t="shared" si="44"/>
        <v>0</v>
      </c>
      <c r="L74" s="85" t="e">
        <f t="shared" si="43"/>
        <v>#DIV/0!</v>
      </c>
    </row>
    <row r="75" spans="1:12" hidden="1" x14ac:dyDescent="0.2">
      <c r="A75" s="9" t="s">
        <v>74</v>
      </c>
      <c r="B75" s="16" t="s">
        <v>318</v>
      </c>
      <c r="C75" s="91">
        <v>0</v>
      </c>
      <c r="D75" s="91">
        <v>0</v>
      </c>
      <c r="E75" s="91">
        <v>0</v>
      </c>
      <c r="F75" s="91">
        <f t="shared" si="40"/>
        <v>0</v>
      </c>
      <c r="G75" s="91">
        <v>0</v>
      </c>
      <c r="H75" s="91">
        <v>0</v>
      </c>
      <c r="I75" s="91">
        <v>0</v>
      </c>
      <c r="J75" s="91">
        <f t="shared" si="41"/>
        <v>0</v>
      </c>
      <c r="K75" s="91">
        <f t="shared" si="44"/>
        <v>0</v>
      </c>
      <c r="L75" s="85" t="e">
        <f t="shared" si="43"/>
        <v>#DIV/0!</v>
      </c>
    </row>
    <row r="76" spans="1:12" hidden="1" x14ac:dyDescent="0.2">
      <c r="A76" s="9" t="s">
        <v>75</v>
      </c>
      <c r="B76" s="16" t="s">
        <v>76</v>
      </c>
      <c r="C76" s="91">
        <v>0</v>
      </c>
      <c r="D76" s="91">
        <v>0</v>
      </c>
      <c r="E76" s="91">
        <v>0</v>
      </c>
      <c r="F76" s="91">
        <f t="shared" si="40"/>
        <v>0</v>
      </c>
      <c r="G76" s="91">
        <v>0</v>
      </c>
      <c r="H76" s="91">
        <v>0</v>
      </c>
      <c r="I76" s="91">
        <v>0</v>
      </c>
      <c r="J76" s="91">
        <f t="shared" si="41"/>
        <v>0</v>
      </c>
      <c r="K76" s="91">
        <f t="shared" si="44"/>
        <v>0</v>
      </c>
      <c r="L76" s="85" t="e">
        <f t="shared" si="43"/>
        <v>#DIV/0!</v>
      </c>
    </row>
    <row r="77" spans="1:12" hidden="1" x14ac:dyDescent="0.2">
      <c r="A77" s="9" t="s">
        <v>77</v>
      </c>
      <c r="B77" s="16" t="s">
        <v>319</v>
      </c>
      <c r="C77" s="91">
        <v>0</v>
      </c>
      <c r="D77" s="91">
        <v>0</v>
      </c>
      <c r="E77" s="91">
        <v>0</v>
      </c>
      <c r="F77" s="91">
        <f t="shared" si="40"/>
        <v>0</v>
      </c>
      <c r="G77" s="91">
        <v>0</v>
      </c>
      <c r="H77" s="91">
        <v>0</v>
      </c>
      <c r="I77" s="91">
        <v>0</v>
      </c>
      <c r="J77" s="91">
        <f t="shared" si="41"/>
        <v>0</v>
      </c>
      <c r="K77" s="91">
        <f t="shared" si="44"/>
        <v>0</v>
      </c>
      <c r="L77" s="85" t="e">
        <f t="shared" si="43"/>
        <v>#DIV/0!</v>
      </c>
    </row>
    <row r="78" spans="1:12" hidden="1" x14ac:dyDescent="0.2">
      <c r="A78" s="9" t="s">
        <v>239</v>
      </c>
      <c r="B78" s="16" t="s">
        <v>320</v>
      </c>
      <c r="C78" s="91">
        <v>0</v>
      </c>
      <c r="D78" s="91">
        <v>0</v>
      </c>
      <c r="E78" s="91">
        <v>0</v>
      </c>
      <c r="F78" s="91">
        <f t="shared" si="40"/>
        <v>0</v>
      </c>
      <c r="G78" s="91">
        <v>0</v>
      </c>
      <c r="H78" s="91">
        <v>0</v>
      </c>
      <c r="I78" s="91">
        <v>0</v>
      </c>
      <c r="J78" s="91">
        <f t="shared" si="41"/>
        <v>0</v>
      </c>
      <c r="K78" s="91">
        <f t="shared" si="44"/>
        <v>0</v>
      </c>
      <c r="L78" s="85" t="e">
        <f t="shared" si="43"/>
        <v>#DIV/0!</v>
      </c>
    </row>
    <row r="79" spans="1:12" ht="8.25" hidden="1" customHeight="1" outlineLevel="1" x14ac:dyDescent="0.2">
      <c r="A79" s="9"/>
      <c r="B79" s="16"/>
      <c r="C79" s="89"/>
      <c r="D79" s="89"/>
      <c r="E79" s="89"/>
      <c r="F79" s="89"/>
      <c r="G79" s="89"/>
      <c r="H79" s="89"/>
      <c r="I79" s="89"/>
      <c r="J79" s="89"/>
      <c r="K79" s="89"/>
    </row>
    <row r="80" spans="1:12" hidden="1" outlineLevel="1" x14ac:dyDescent="0.2">
      <c r="A80" s="8" t="s">
        <v>78</v>
      </c>
      <c r="B80" s="18" t="s">
        <v>79</v>
      </c>
      <c r="C80" s="92">
        <f>+C83+C84+C85+C86+C87</f>
        <v>0</v>
      </c>
      <c r="D80" s="92">
        <f t="shared" ref="D80:K80" si="45">+D83+D84+D85+D86+D87</f>
        <v>0</v>
      </c>
      <c r="E80" s="92">
        <f t="shared" si="45"/>
        <v>0</v>
      </c>
      <c r="F80" s="92">
        <f t="shared" si="45"/>
        <v>0</v>
      </c>
      <c r="G80" s="92">
        <f t="shared" si="45"/>
        <v>0</v>
      </c>
      <c r="H80" s="92">
        <f t="shared" si="45"/>
        <v>0</v>
      </c>
      <c r="I80" s="92">
        <f t="shared" si="45"/>
        <v>0</v>
      </c>
      <c r="J80" s="92">
        <f t="shared" si="45"/>
        <v>0</v>
      </c>
      <c r="K80" s="92">
        <f t="shared" si="45"/>
        <v>0</v>
      </c>
      <c r="L80" s="84" t="e">
        <f>+(J80/F80)*100</f>
        <v>#DIV/0!</v>
      </c>
    </row>
    <row r="81" spans="1:12" ht="8.25" hidden="1" customHeight="1" outlineLevel="1" x14ac:dyDescent="0.2">
      <c r="A81" s="9"/>
      <c r="B81" s="16"/>
      <c r="C81" s="89"/>
      <c r="D81" s="89"/>
      <c r="E81" s="89"/>
      <c r="F81" s="89"/>
      <c r="G81" s="89"/>
      <c r="H81" s="89"/>
      <c r="I81" s="89"/>
      <c r="J81" s="89"/>
      <c r="K81" s="89"/>
    </row>
    <row r="82" spans="1:12" hidden="1" x14ac:dyDescent="0.2">
      <c r="A82" s="12" t="s">
        <v>353</v>
      </c>
      <c r="B82" s="16" t="s">
        <v>354</v>
      </c>
      <c r="C82" s="91">
        <v>0</v>
      </c>
      <c r="D82" s="91">
        <v>0</v>
      </c>
      <c r="E82" s="91">
        <v>0</v>
      </c>
      <c r="F82" s="91">
        <f t="shared" ref="F82:F87" si="46">+C82+D82+E82</f>
        <v>0</v>
      </c>
      <c r="G82" s="91">
        <v>0</v>
      </c>
      <c r="H82" s="91">
        <v>0</v>
      </c>
      <c r="I82" s="91">
        <v>0</v>
      </c>
      <c r="J82" s="91">
        <f t="shared" ref="J82:J87" si="47">+G82+H82</f>
        <v>0</v>
      </c>
      <c r="K82" s="91">
        <f t="shared" ref="K82:K87" si="48">+F82-J82-I82</f>
        <v>0</v>
      </c>
      <c r="L82" s="85" t="e">
        <f t="shared" ref="L82" si="49">+(J82/F82)*100</f>
        <v>#DIV/0!</v>
      </c>
    </row>
    <row r="83" spans="1:12" hidden="1" x14ac:dyDescent="0.2">
      <c r="A83" s="12" t="s">
        <v>80</v>
      </c>
      <c r="B83" s="16" t="s">
        <v>81</v>
      </c>
      <c r="C83" s="91">
        <v>0</v>
      </c>
      <c r="D83" s="91">
        <v>0</v>
      </c>
      <c r="E83" s="91">
        <v>0</v>
      </c>
      <c r="F83" s="91">
        <f t="shared" si="46"/>
        <v>0</v>
      </c>
      <c r="G83" s="91">
        <v>0</v>
      </c>
      <c r="H83" s="91">
        <v>0</v>
      </c>
      <c r="I83" s="91">
        <v>0</v>
      </c>
      <c r="J83" s="91">
        <f t="shared" si="47"/>
        <v>0</v>
      </c>
      <c r="K83" s="91">
        <f t="shared" si="48"/>
        <v>0</v>
      </c>
      <c r="L83" s="85" t="e">
        <f t="shared" ref="L83:L87" si="50">+(J83/F83)*100</f>
        <v>#DIV/0!</v>
      </c>
    </row>
    <row r="84" spans="1:12" hidden="1" x14ac:dyDescent="0.2">
      <c r="A84" s="12" t="s">
        <v>82</v>
      </c>
      <c r="B84" s="16" t="s">
        <v>83</v>
      </c>
      <c r="C84" s="91">
        <v>0</v>
      </c>
      <c r="D84" s="91">
        <v>0</v>
      </c>
      <c r="E84" s="91">
        <v>0</v>
      </c>
      <c r="F84" s="91">
        <f t="shared" si="46"/>
        <v>0</v>
      </c>
      <c r="G84" s="91">
        <v>0</v>
      </c>
      <c r="H84" s="91">
        <v>0</v>
      </c>
      <c r="I84" s="91">
        <v>0</v>
      </c>
      <c r="J84" s="91">
        <f t="shared" si="47"/>
        <v>0</v>
      </c>
      <c r="K84" s="91">
        <f t="shared" si="48"/>
        <v>0</v>
      </c>
      <c r="L84" s="85" t="e">
        <f t="shared" si="50"/>
        <v>#DIV/0!</v>
      </c>
    </row>
    <row r="85" spans="1:12" hidden="1" x14ac:dyDescent="0.2">
      <c r="A85" s="12" t="s">
        <v>84</v>
      </c>
      <c r="B85" s="16" t="s">
        <v>85</v>
      </c>
      <c r="C85" s="91">
        <v>0</v>
      </c>
      <c r="D85" s="91">
        <v>0</v>
      </c>
      <c r="E85" s="91">
        <v>0</v>
      </c>
      <c r="F85" s="91">
        <f t="shared" si="46"/>
        <v>0</v>
      </c>
      <c r="G85" s="91">
        <v>0</v>
      </c>
      <c r="H85" s="91">
        <v>0</v>
      </c>
      <c r="I85" s="91">
        <v>0</v>
      </c>
      <c r="J85" s="91">
        <f t="shared" si="47"/>
        <v>0</v>
      </c>
      <c r="K85" s="91">
        <f t="shared" si="48"/>
        <v>0</v>
      </c>
      <c r="L85" s="85" t="e">
        <f t="shared" si="50"/>
        <v>#DIV/0!</v>
      </c>
    </row>
    <row r="86" spans="1:12" hidden="1" x14ac:dyDescent="0.2">
      <c r="A86" s="12" t="s">
        <v>86</v>
      </c>
      <c r="B86" s="16" t="s">
        <v>87</v>
      </c>
      <c r="C86" s="91">
        <v>0</v>
      </c>
      <c r="D86" s="91">
        <v>0</v>
      </c>
      <c r="E86" s="91">
        <v>0</v>
      </c>
      <c r="F86" s="91">
        <f t="shared" si="46"/>
        <v>0</v>
      </c>
      <c r="G86" s="91">
        <v>0</v>
      </c>
      <c r="H86" s="91">
        <v>0</v>
      </c>
      <c r="I86" s="91">
        <v>0</v>
      </c>
      <c r="J86" s="91">
        <f t="shared" si="47"/>
        <v>0</v>
      </c>
      <c r="K86" s="91">
        <f t="shared" si="48"/>
        <v>0</v>
      </c>
      <c r="L86" s="85" t="e">
        <f t="shared" si="50"/>
        <v>#DIV/0!</v>
      </c>
    </row>
    <row r="87" spans="1:12" hidden="1" x14ac:dyDescent="0.2">
      <c r="A87" s="12" t="s">
        <v>88</v>
      </c>
      <c r="B87" s="16" t="s">
        <v>89</v>
      </c>
      <c r="C87" s="91">
        <v>0</v>
      </c>
      <c r="D87" s="91">
        <v>0</v>
      </c>
      <c r="E87" s="91">
        <v>0</v>
      </c>
      <c r="F87" s="91">
        <f t="shared" si="46"/>
        <v>0</v>
      </c>
      <c r="G87" s="91">
        <v>0</v>
      </c>
      <c r="H87" s="91">
        <v>0</v>
      </c>
      <c r="I87" s="91">
        <v>0</v>
      </c>
      <c r="J87" s="91">
        <f t="shared" si="47"/>
        <v>0</v>
      </c>
      <c r="K87" s="91">
        <f t="shared" si="48"/>
        <v>0</v>
      </c>
      <c r="L87" s="85" t="e">
        <f t="shared" si="50"/>
        <v>#DIV/0!</v>
      </c>
    </row>
    <row r="88" spans="1:12" ht="8.25" hidden="1" customHeight="1" outlineLevel="1" x14ac:dyDescent="0.2">
      <c r="A88" s="9"/>
      <c r="B88" s="16"/>
      <c r="C88" s="89"/>
      <c r="D88" s="89"/>
      <c r="E88" s="89"/>
      <c r="F88" s="89"/>
      <c r="G88" s="89"/>
      <c r="H88" s="89"/>
      <c r="I88" s="89"/>
      <c r="J88" s="89"/>
      <c r="K88" s="89"/>
    </row>
    <row r="89" spans="1:12" hidden="1" outlineLevel="1" x14ac:dyDescent="0.2">
      <c r="A89" s="8" t="s">
        <v>90</v>
      </c>
      <c r="B89" s="18" t="s">
        <v>91</v>
      </c>
      <c r="C89" s="92">
        <f>+C91+C92+C93+C94</f>
        <v>0</v>
      </c>
      <c r="D89" s="92">
        <f t="shared" ref="D89:K89" si="51">+D91+D92+D93+D94</f>
        <v>0</v>
      </c>
      <c r="E89" s="92">
        <f t="shared" si="51"/>
        <v>0</v>
      </c>
      <c r="F89" s="92">
        <f t="shared" si="51"/>
        <v>0</v>
      </c>
      <c r="G89" s="92">
        <f t="shared" si="51"/>
        <v>0</v>
      </c>
      <c r="H89" s="92">
        <f t="shared" si="51"/>
        <v>0</v>
      </c>
      <c r="I89" s="92">
        <f t="shared" si="51"/>
        <v>0</v>
      </c>
      <c r="J89" s="92">
        <f t="shared" si="51"/>
        <v>0</v>
      </c>
      <c r="K89" s="92">
        <f t="shared" si="51"/>
        <v>0</v>
      </c>
      <c r="L89" s="84" t="e">
        <f>+(J89/F89)*100</f>
        <v>#DIV/0!</v>
      </c>
    </row>
    <row r="90" spans="1:12" ht="8.25" hidden="1" customHeight="1" outlineLevel="1" x14ac:dyDescent="0.2">
      <c r="A90" s="9"/>
      <c r="B90" s="16"/>
      <c r="C90" s="89"/>
      <c r="D90" s="89"/>
      <c r="E90" s="89"/>
      <c r="F90" s="89"/>
      <c r="G90" s="89"/>
      <c r="H90" s="89"/>
      <c r="I90" s="89"/>
      <c r="J90" s="89"/>
      <c r="K90" s="89"/>
    </row>
    <row r="91" spans="1:12" hidden="1" x14ac:dyDescent="0.2">
      <c r="A91" s="9" t="s">
        <v>92</v>
      </c>
      <c r="B91" s="16" t="s">
        <v>321</v>
      </c>
      <c r="C91" s="91">
        <v>0</v>
      </c>
      <c r="D91" s="91">
        <v>0</v>
      </c>
      <c r="E91" s="91">
        <v>0</v>
      </c>
      <c r="F91" s="91">
        <f t="shared" ref="F91:F92" si="52">+C91+D91+E91</f>
        <v>0</v>
      </c>
      <c r="G91" s="91">
        <v>0</v>
      </c>
      <c r="H91" s="91">
        <v>0</v>
      </c>
      <c r="I91" s="91">
        <v>0</v>
      </c>
      <c r="J91" s="91">
        <f t="shared" ref="J91:J92" si="53">+G91+H91</f>
        <v>0</v>
      </c>
      <c r="K91" s="91">
        <f t="shared" ref="K91" si="54">+F91-J91</f>
        <v>0</v>
      </c>
      <c r="L91" s="85" t="e">
        <f t="shared" ref="L91:L94" si="55">+(J91/F91)*100</f>
        <v>#DIV/0!</v>
      </c>
    </row>
    <row r="92" spans="1:12" hidden="1" x14ac:dyDescent="0.2">
      <c r="A92" s="9" t="s">
        <v>93</v>
      </c>
      <c r="B92" s="16" t="s">
        <v>322</v>
      </c>
      <c r="C92" s="91">
        <v>0</v>
      </c>
      <c r="D92" s="91">
        <v>0</v>
      </c>
      <c r="E92" s="91">
        <v>0</v>
      </c>
      <c r="F92" s="91">
        <f t="shared" si="52"/>
        <v>0</v>
      </c>
      <c r="G92" s="91">
        <v>0</v>
      </c>
      <c r="H92" s="91">
        <v>0</v>
      </c>
      <c r="I92" s="91">
        <v>0</v>
      </c>
      <c r="J92" s="91">
        <f t="shared" si="53"/>
        <v>0</v>
      </c>
      <c r="K92" s="91">
        <f t="shared" ref="K92:K94" si="56">+F92-J92-I92</f>
        <v>0</v>
      </c>
      <c r="L92" s="85" t="e">
        <f t="shared" si="55"/>
        <v>#DIV/0!</v>
      </c>
    </row>
    <row r="93" spans="1:12" hidden="1" x14ac:dyDescent="0.2">
      <c r="A93" s="9" t="s">
        <v>94</v>
      </c>
      <c r="B93" s="16" t="s">
        <v>95</v>
      </c>
      <c r="C93" s="91">
        <v>0</v>
      </c>
      <c r="D93" s="91">
        <v>0</v>
      </c>
      <c r="E93" s="91">
        <v>0</v>
      </c>
      <c r="F93" s="91">
        <f>+C93+D93+E93</f>
        <v>0</v>
      </c>
      <c r="G93" s="91">
        <v>0</v>
      </c>
      <c r="H93" s="91">
        <v>0</v>
      </c>
      <c r="I93" s="91">
        <v>0</v>
      </c>
      <c r="J93" s="91">
        <f>+G93+H93</f>
        <v>0</v>
      </c>
      <c r="K93" s="91">
        <f t="shared" si="56"/>
        <v>0</v>
      </c>
      <c r="L93" s="85" t="e">
        <f t="shared" si="55"/>
        <v>#DIV/0!</v>
      </c>
    </row>
    <row r="94" spans="1:12" hidden="1" x14ac:dyDescent="0.2">
      <c r="A94" s="9" t="s">
        <v>96</v>
      </c>
      <c r="B94" s="16" t="s">
        <v>323</v>
      </c>
      <c r="C94" s="91">
        <v>0</v>
      </c>
      <c r="D94" s="91">
        <v>0</v>
      </c>
      <c r="E94" s="91">
        <v>0</v>
      </c>
      <c r="F94" s="91">
        <f>+C94+D94+E94</f>
        <v>0</v>
      </c>
      <c r="G94" s="91">
        <v>0</v>
      </c>
      <c r="H94" s="91">
        <v>0</v>
      </c>
      <c r="I94" s="91">
        <v>0</v>
      </c>
      <c r="J94" s="91">
        <f>+G94+H94</f>
        <v>0</v>
      </c>
      <c r="K94" s="91">
        <f t="shared" si="56"/>
        <v>0</v>
      </c>
      <c r="L94" s="85" t="e">
        <f t="shared" si="55"/>
        <v>#DIV/0!</v>
      </c>
    </row>
    <row r="95" spans="1:12" ht="8.25" customHeight="1" outlineLevel="1" x14ac:dyDescent="0.2">
      <c r="A95" s="9"/>
      <c r="B95" s="16"/>
      <c r="C95" s="89"/>
      <c r="D95" s="89"/>
      <c r="E95" s="89"/>
      <c r="F95" s="89"/>
      <c r="G95" s="89"/>
      <c r="H95" s="89"/>
      <c r="I95" s="89"/>
      <c r="J95" s="89"/>
      <c r="K95" s="89"/>
    </row>
    <row r="96" spans="1:12" outlineLevel="1" x14ac:dyDescent="0.2">
      <c r="A96" s="8" t="s">
        <v>97</v>
      </c>
      <c r="B96" s="18" t="s">
        <v>98</v>
      </c>
      <c r="C96" s="92">
        <f>+C98</f>
        <v>1150000</v>
      </c>
      <c r="D96" s="92">
        <f t="shared" ref="D96:K96" si="57">+D98</f>
        <v>0</v>
      </c>
      <c r="E96" s="92">
        <f t="shared" si="57"/>
        <v>0</v>
      </c>
      <c r="F96" s="92">
        <f t="shared" si="57"/>
        <v>1150000</v>
      </c>
      <c r="G96" s="92">
        <f t="shared" si="57"/>
        <v>1149999.68</v>
      </c>
      <c r="H96" s="92">
        <f t="shared" si="57"/>
        <v>0</v>
      </c>
      <c r="I96" s="92">
        <f t="shared" si="57"/>
        <v>0</v>
      </c>
      <c r="J96" s="92">
        <f t="shared" si="57"/>
        <v>1149999.68</v>
      </c>
      <c r="K96" s="92">
        <f t="shared" si="57"/>
        <v>0.32000000006519258</v>
      </c>
      <c r="L96" s="84">
        <f>+(J96/F96)*100</f>
        <v>99.999972173913036</v>
      </c>
    </row>
    <row r="97" spans="1:12" ht="8.25" customHeight="1" outlineLevel="1" x14ac:dyDescent="0.2">
      <c r="A97" s="9"/>
      <c r="B97" s="16"/>
      <c r="C97" s="89"/>
      <c r="D97" s="89"/>
      <c r="E97" s="89"/>
      <c r="F97" s="89"/>
      <c r="G97" s="89"/>
      <c r="H97" s="89"/>
      <c r="I97" s="89"/>
      <c r="J97" s="89"/>
      <c r="K97" s="89"/>
    </row>
    <row r="98" spans="1:12" x14ac:dyDescent="0.2">
      <c r="A98" s="9" t="s">
        <v>99</v>
      </c>
      <c r="B98" s="16" t="s">
        <v>100</v>
      </c>
      <c r="C98" s="91">
        <v>1150000</v>
      </c>
      <c r="D98" s="91">
        <v>0</v>
      </c>
      <c r="E98" s="91">
        <v>0</v>
      </c>
      <c r="F98" s="91">
        <f>+C98+D98+E98</f>
        <v>1150000</v>
      </c>
      <c r="G98" s="91">
        <v>1149999.68</v>
      </c>
      <c r="H98" s="91">
        <v>0</v>
      </c>
      <c r="I98" s="91">
        <v>0</v>
      </c>
      <c r="J98" s="91">
        <f>+G98+H98</f>
        <v>1149999.68</v>
      </c>
      <c r="K98" s="91">
        <f>+F98-J98-I98</f>
        <v>0.32000000006519258</v>
      </c>
      <c r="L98" s="85">
        <f>+(J98/F98)*100</f>
        <v>99.999972173913036</v>
      </c>
    </row>
    <row r="99" spans="1:12" ht="8.25" hidden="1" customHeight="1" outlineLevel="1" x14ac:dyDescent="0.2">
      <c r="A99" s="9"/>
      <c r="B99" s="16"/>
      <c r="C99" s="89"/>
      <c r="D99" s="89"/>
      <c r="E99" s="89"/>
      <c r="F99" s="89"/>
      <c r="G99" s="89"/>
      <c r="H99" s="89"/>
      <c r="I99" s="89"/>
      <c r="J99" s="89"/>
      <c r="K99" s="89"/>
    </row>
    <row r="100" spans="1:12" hidden="1" outlineLevel="1" x14ac:dyDescent="0.2">
      <c r="A100" s="8" t="s">
        <v>101</v>
      </c>
      <c r="B100" s="18" t="s">
        <v>102</v>
      </c>
      <c r="C100" s="92">
        <f>+C102+C103+C104</f>
        <v>0</v>
      </c>
      <c r="D100" s="92">
        <f t="shared" ref="D100:K100" si="58">+D102+D103+D104</f>
        <v>0</v>
      </c>
      <c r="E100" s="92">
        <f t="shared" si="58"/>
        <v>0</v>
      </c>
      <c r="F100" s="92">
        <f t="shared" si="58"/>
        <v>0</v>
      </c>
      <c r="G100" s="92">
        <f t="shared" si="58"/>
        <v>0</v>
      </c>
      <c r="H100" s="92">
        <f t="shared" si="58"/>
        <v>0</v>
      </c>
      <c r="I100" s="92">
        <f t="shared" si="58"/>
        <v>0</v>
      </c>
      <c r="J100" s="92">
        <f t="shared" si="58"/>
        <v>0</v>
      </c>
      <c r="K100" s="92">
        <f t="shared" si="58"/>
        <v>0</v>
      </c>
      <c r="L100" s="84" t="e">
        <f>+(J100/F100)*100</f>
        <v>#DIV/0!</v>
      </c>
    </row>
    <row r="101" spans="1:12" ht="8.25" hidden="1" customHeight="1" outlineLevel="1" x14ac:dyDescent="0.2">
      <c r="A101" s="9"/>
      <c r="B101" s="16"/>
      <c r="C101" s="89"/>
      <c r="D101" s="89"/>
      <c r="E101" s="89"/>
      <c r="F101" s="89"/>
      <c r="G101" s="89"/>
      <c r="H101" s="89"/>
      <c r="I101" s="89"/>
      <c r="J101" s="89"/>
      <c r="K101" s="89"/>
    </row>
    <row r="102" spans="1:12" hidden="1" x14ac:dyDescent="0.2">
      <c r="A102" s="9" t="s">
        <v>103</v>
      </c>
      <c r="B102" s="16" t="s">
        <v>104</v>
      </c>
      <c r="C102" s="91">
        <v>0</v>
      </c>
      <c r="D102" s="91">
        <v>0</v>
      </c>
      <c r="E102" s="91">
        <v>0</v>
      </c>
      <c r="F102" s="91">
        <f>+C102+D102+E102</f>
        <v>0</v>
      </c>
      <c r="G102" s="91">
        <v>0</v>
      </c>
      <c r="H102" s="91">
        <v>0</v>
      </c>
      <c r="I102" s="91">
        <v>0</v>
      </c>
      <c r="J102" s="91">
        <f>+G102+H102</f>
        <v>0</v>
      </c>
      <c r="K102" s="91">
        <f t="shared" ref="K102:K104" si="59">+F102-J102-I102</f>
        <v>0</v>
      </c>
      <c r="L102" s="85" t="e">
        <f t="shared" ref="L102:L104" si="60">+(J102/F102)*100</f>
        <v>#DIV/0!</v>
      </c>
    </row>
    <row r="103" spans="1:12" hidden="1" x14ac:dyDescent="0.2">
      <c r="A103" s="9" t="s">
        <v>105</v>
      </c>
      <c r="B103" s="16" t="s">
        <v>106</v>
      </c>
      <c r="C103" s="91">
        <v>0</v>
      </c>
      <c r="D103" s="91">
        <v>0</v>
      </c>
      <c r="E103" s="91">
        <v>0</v>
      </c>
      <c r="F103" s="91">
        <f t="shared" ref="F103:F104" si="61">+C103+D103+E103</f>
        <v>0</v>
      </c>
      <c r="G103" s="91">
        <v>0</v>
      </c>
      <c r="H103" s="91">
        <v>0</v>
      </c>
      <c r="I103" s="91">
        <v>0</v>
      </c>
      <c r="J103" s="91">
        <f t="shared" ref="J103:J104" si="62">+G103+H103</f>
        <v>0</v>
      </c>
      <c r="K103" s="91">
        <f t="shared" si="59"/>
        <v>0</v>
      </c>
      <c r="L103" s="85" t="e">
        <f t="shared" si="60"/>
        <v>#DIV/0!</v>
      </c>
    </row>
    <row r="104" spans="1:12" hidden="1" x14ac:dyDescent="0.2">
      <c r="A104" s="9" t="s">
        <v>107</v>
      </c>
      <c r="B104" s="16" t="s">
        <v>108</v>
      </c>
      <c r="C104" s="91">
        <v>0</v>
      </c>
      <c r="D104" s="91">
        <v>0</v>
      </c>
      <c r="E104" s="91">
        <v>0</v>
      </c>
      <c r="F104" s="91">
        <f t="shared" si="61"/>
        <v>0</v>
      </c>
      <c r="G104" s="91">
        <v>0</v>
      </c>
      <c r="H104" s="91">
        <v>0</v>
      </c>
      <c r="I104" s="91">
        <v>0</v>
      </c>
      <c r="J104" s="91">
        <f t="shared" si="62"/>
        <v>0</v>
      </c>
      <c r="K104" s="91">
        <f t="shared" si="59"/>
        <v>0</v>
      </c>
      <c r="L104" s="85" t="e">
        <f t="shared" si="60"/>
        <v>#DIV/0!</v>
      </c>
    </row>
    <row r="105" spans="1:12" ht="8.25" hidden="1" customHeight="1" outlineLevel="1" x14ac:dyDescent="0.2">
      <c r="A105" s="9"/>
      <c r="B105" s="16"/>
      <c r="C105" s="89"/>
      <c r="D105" s="89"/>
      <c r="E105" s="89"/>
      <c r="F105" s="89"/>
      <c r="G105" s="89"/>
      <c r="H105" s="89"/>
      <c r="I105" s="89"/>
      <c r="J105" s="89"/>
      <c r="K105" s="89"/>
    </row>
    <row r="106" spans="1:12" hidden="1" outlineLevel="1" x14ac:dyDescent="0.2">
      <c r="A106" s="8" t="s">
        <v>109</v>
      </c>
      <c r="B106" s="18" t="s">
        <v>110</v>
      </c>
      <c r="C106" s="92">
        <f>+C108+C109+C111+C112+C113+C114+C115+C110</f>
        <v>0</v>
      </c>
      <c r="D106" s="92">
        <f t="shared" ref="D106:K106" si="63">+D108+D109+D111+D112+D113+D114+D115+D110</f>
        <v>0</v>
      </c>
      <c r="E106" s="92">
        <f t="shared" si="63"/>
        <v>0</v>
      </c>
      <c r="F106" s="92">
        <f t="shared" si="63"/>
        <v>0</v>
      </c>
      <c r="G106" s="92">
        <f t="shared" si="63"/>
        <v>0</v>
      </c>
      <c r="H106" s="92">
        <f t="shared" si="63"/>
        <v>0</v>
      </c>
      <c r="I106" s="92">
        <f t="shared" si="63"/>
        <v>0</v>
      </c>
      <c r="J106" s="92">
        <f t="shared" si="63"/>
        <v>0</v>
      </c>
      <c r="K106" s="92">
        <f t="shared" si="63"/>
        <v>0</v>
      </c>
      <c r="L106" s="84" t="e">
        <f>+(J106/F106)*100</f>
        <v>#DIV/0!</v>
      </c>
    </row>
    <row r="107" spans="1:12" ht="8.25" hidden="1" customHeight="1" outlineLevel="1" x14ac:dyDescent="0.2">
      <c r="A107" s="9"/>
      <c r="B107" s="16"/>
      <c r="C107" s="89"/>
      <c r="D107" s="89"/>
      <c r="E107" s="89"/>
      <c r="F107" s="89"/>
      <c r="G107" s="89"/>
      <c r="H107" s="89"/>
      <c r="I107" s="89"/>
      <c r="J107" s="89"/>
      <c r="K107" s="89"/>
    </row>
    <row r="108" spans="1:12" hidden="1" x14ac:dyDescent="0.2">
      <c r="A108" s="9" t="s">
        <v>111</v>
      </c>
      <c r="B108" s="16" t="s">
        <v>324</v>
      </c>
      <c r="C108" s="91">
        <v>0</v>
      </c>
      <c r="D108" s="91">
        <v>0</v>
      </c>
      <c r="E108" s="91">
        <v>0</v>
      </c>
      <c r="F108" s="91">
        <f t="shared" ref="F108:F115" si="64">+C108+D108+E108</f>
        <v>0</v>
      </c>
      <c r="G108" s="91">
        <v>0</v>
      </c>
      <c r="H108" s="91">
        <v>0</v>
      </c>
      <c r="I108" s="91">
        <v>0</v>
      </c>
      <c r="J108" s="91">
        <f t="shared" ref="J108:J115" si="65">+G108+H108</f>
        <v>0</v>
      </c>
      <c r="K108" s="91">
        <f t="shared" ref="K108:K115" si="66">+F108-J108-I108</f>
        <v>0</v>
      </c>
      <c r="L108" s="85" t="e">
        <f t="shared" ref="L108:L115" si="67">+(J108/F108)*100</f>
        <v>#DIV/0!</v>
      </c>
    </row>
    <row r="109" spans="1:12" hidden="1" x14ac:dyDescent="0.2">
      <c r="A109" s="9" t="s">
        <v>112</v>
      </c>
      <c r="B109" s="16" t="s">
        <v>325</v>
      </c>
      <c r="C109" s="91">
        <v>0</v>
      </c>
      <c r="D109" s="91">
        <v>0</v>
      </c>
      <c r="E109" s="91">
        <v>0</v>
      </c>
      <c r="F109" s="91">
        <f t="shared" si="64"/>
        <v>0</v>
      </c>
      <c r="G109" s="91">
        <v>0</v>
      </c>
      <c r="H109" s="91">
        <v>0</v>
      </c>
      <c r="I109" s="91">
        <v>0</v>
      </c>
      <c r="J109" s="91">
        <f t="shared" si="65"/>
        <v>0</v>
      </c>
      <c r="K109" s="91">
        <f t="shared" si="66"/>
        <v>0</v>
      </c>
      <c r="L109" s="85" t="e">
        <f t="shared" si="67"/>
        <v>#DIV/0!</v>
      </c>
    </row>
    <row r="110" spans="1:12" hidden="1" x14ac:dyDescent="0.2">
      <c r="A110" s="9" t="s">
        <v>355</v>
      </c>
      <c r="B110" s="16" t="s">
        <v>356</v>
      </c>
      <c r="C110" s="91">
        <v>0</v>
      </c>
      <c r="D110" s="91">
        <v>0</v>
      </c>
      <c r="E110" s="91">
        <v>0</v>
      </c>
      <c r="F110" s="91">
        <f t="shared" si="64"/>
        <v>0</v>
      </c>
      <c r="G110" s="91">
        <v>0</v>
      </c>
      <c r="H110" s="91">
        <v>0</v>
      </c>
      <c r="I110" s="91">
        <v>0</v>
      </c>
      <c r="J110" s="91">
        <f t="shared" si="65"/>
        <v>0</v>
      </c>
      <c r="K110" s="91">
        <f t="shared" si="66"/>
        <v>0</v>
      </c>
      <c r="L110" s="85" t="e">
        <f t="shared" ref="L110" si="68">+(J110/F110)*100</f>
        <v>#DIV/0!</v>
      </c>
    </row>
    <row r="111" spans="1:12" hidden="1" x14ac:dyDescent="0.2">
      <c r="A111" s="9" t="s">
        <v>113</v>
      </c>
      <c r="B111" s="16" t="s">
        <v>326</v>
      </c>
      <c r="C111" s="91">
        <v>0</v>
      </c>
      <c r="D111" s="91">
        <v>0</v>
      </c>
      <c r="E111" s="91">
        <v>0</v>
      </c>
      <c r="F111" s="91">
        <f t="shared" si="64"/>
        <v>0</v>
      </c>
      <c r="G111" s="91">
        <v>0</v>
      </c>
      <c r="H111" s="91">
        <v>0</v>
      </c>
      <c r="I111" s="91">
        <v>0</v>
      </c>
      <c r="J111" s="91">
        <f t="shared" si="65"/>
        <v>0</v>
      </c>
      <c r="K111" s="91">
        <f t="shared" si="66"/>
        <v>0</v>
      </c>
      <c r="L111" s="85" t="e">
        <f t="shared" si="67"/>
        <v>#DIV/0!</v>
      </c>
    </row>
    <row r="112" spans="1:12" hidden="1" x14ac:dyDescent="0.2">
      <c r="A112" s="9" t="s">
        <v>114</v>
      </c>
      <c r="B112" s="16" t="s">
        <v>327</v>
      </c>
      <c r="C112" s="91">
        <v>0</v>
      </c>
      <c r="D112" s="91">
        <v>0</v>
      </c>
      <c r="E112" s="91">
        <v>0</v>
      </c>
      <c r="F112" s="91">
        <f t="shared" si="64"/>
        <v>0</v>
      </c>
      <c r="G112" s="91">
        <v>0</v>
      </c>
      <c r="H112" s="91">
        <v>0</v>
      </c>
      <c r="I112" s="91">
        <v>0</v>
      </c>
      <c r="J112" s="91">
        <f t="shared" si="65"/>
        <v>0</v>
      </c>
      <c r="K112" s="91">
        <f t="shared" si="66"/>
        <v>0</v>
      </c>
      <c r="L112" s="85" t="e">
        <f t="shared" si="67"/>
        <v>#DIV/0!</v>
      </c>
    </row>
    <row r="113" spans="1:12" hidden="1" x14ac:dyDescent="0.2">
      <c r="A113" s="9" t="s">
        <v>115</v>
      </c>
      <c r="B113" s="16" t="s">
        <v>328</v>
      </c>
      <c r="C113" s="91">
        <v>0</v>
      </c>
      <c r="D113" s="91">
        <v>0</v>
      </c>
      <c r="E113" s="91">
        <v>0</v>
      </c>
      <c r="F113" s="91">
        <f t="shared" si="64"/>
        <v>0</v>
      </c>
      <c r="G113" s="91">
        <v>0</v>
      </c>
      <c r="H113" s="91">
        <v>0</v>
      </c>
      <c r="I113" s="91">
        <v>0</v>
      </c>
      <c r="J113" s="91">
        <f t="shared" si="65"/>
        <v>0</v>
      </c>
      <c r="K113" s="91">
        <f t="shared" si="66"/>
        <v>0</v>
      </c>
      <c r="L113" s="85" t="e">
        <f t="shared" si="67"/>
        <v>#DIV/0!</v>
      </c>
    </row>
    <row r="114" spans="1:12" hidden="1" x14ac:dyDescent="0.2">
      <c r="A114" s="9" t="s">
        <v>116</v>
      </c>
      <c r="B114" s="16" t="s">
        <v>329</v>
      </c>
      <c r="C114" s="91">
        <v>0</v>
      </c>
      <c r="D114" s="91">
        <v>0</v>
      </c>
      <c r="E114" s="91">
        <v>0</v>
      </c>
      <c r="F114" s="91">
        <f t="shared" si="64"/>
        <v>0</v>
      </c>
      <c r="G114" s="91">
        <v>0</v>
      </c>
      <c r="H114" s="91">
        <v>0</v>
      </c>
      <c r="I114" s="91">
        <v>0</v>
      </c>
      <c r="J114" s="91">
        <f t="shared" si="65"/>
        <v>0</v>
      </c>
      <c r="K114" s="91">
        <f t="shared" si="66"/>
        <v>0</v>
      </c>
      <c r="L114" s="85" t="e">
        <f t="shared" si="67"/>
        <v>#DIV/0!</v>
      </c>
    </row>
    <row r="115" spans="1:12" hidden="1" x14ac:dyDescent="0.2">
      <c r="A115" s="9" t="s">
        <v>117</v>
      </c>
      <c r="B115" s="16" t="s">
        <v>330</v>
      </c>
      <c r="C115" s="91">
        <v>0</v>
      </c>
      <c r="D115" s="91">
        <v>0</v>
      </c>
      <c r="E115" s="91">
        <v>0</v>
      </c>
      <c r="F115" s="91">
        <f t="shared" si="64"/>
        <v>0</v>
      </c>
      <c r="G115" s="91">
        <v>0</v>
      </c>
      <c r="H115" s="91">
        <v>0</v>
      </c>
      <c r="I115" s="91">
        <v>0</v>
      </c>
      <c r="J115" s="91">
        <f t="shared" si="65"/>
        <v>0</v>
      </c>
      <c r="K115" s="91">
        <f t="shared" si="66"/>
        <v>0</v>
      </c>
      <c r="L115" s="85" t="e">
        <f t="shared" si="67"/>
        <v>#DIV/0!</v>
      </c>
    </row>
    <row r="116" spans="1:12" hidden="1" outlineLevel="1" x14ac:dyDescent="0.2">
      <c r="A116" s="9"/>
      <c r="B116" s="16"/>
      <c r="C116" s="91"/>
      <c r="D116" s="91"/>
      <c r="E116" s="91"/>
      <c r="F116" s="91"/>
      <c r="G116" s="91"/>
      <c r="H116" s="91"/>
      <c r="I116" s="91"/>
      <c r="J116" s="91"/>
      <c r="K116" s="91"/>
      <c r="L116" s="85"/>
    </row>
    <row r="117" spans="1:12" hidden="1" outlineLevel="1" x14ac:dyDescent="0.2">
      <c r="A117" s="8" t="s">
        <v>225</v>
      </c>
      <c r="B117" s="18" t="s">
        <v>228</v>
      </c>
      <c r="C117" s="92">
        <f>+C119</f>
        <v>0</v>
      </c>
      <c r="D117" s="92">
        <f t="shared" ref="D117:K117" si="69">+D119</f>
        <v>0</v>
      </c>
      <c r="E117" s="92">
        <f t="shared" si="69"/>
        <v>0</v>
      </c>
      <c r="F117" s="92">
        <f t="shared" si="69"/>
        <v>0</v>
      </c>
      <c r="G117" s="92">
        <f t="shared" si="69"/>
        <v>0</v>
      </c>
      <c r="H117" s="92">
        <f t="shared" si="69"/>
        <v>0</v>
      </c>
      <c r="I117" s="92">
        <f t="shared" si="69"/>
        <v>0</v>
      </c>
      <c r="J117" s="92">
        <f t="shared" si="69"/>
        <v>0</v>
      </c>
      <c r="K117" s="92">
        <f t="shared" si="69"/>
        <v>0</v>
      </c>
      <c r="L117" s="84" t="e">
        <f>+(J117/F117)*100</f>
        <v>#DIV/0!</v>
      </c>
    </row>
    <row r="118" spans="1:12" ht="8.25" hidden="1" customHeight="1" outlineLevel="1" x14ac:dyDescent="0.2">
      <c r="A118" s="9"/>
      <c r="B118" s="16"/>
      <c r="C118" s="89"/>
      <c r="D118" s="89"/>
      <c r="E118" s="89"/>
      <c r="F118" s="89"/>
      <c r="G118" s="89"/>
      <c r="H118" s="89"/>
      <c r="I118" s="89"/>
      <c r="J118" s="89"/>
      <c r="K118" s="89"/>
    </row>
    <row r="119" spans="1:12" hidden="1" x14ac:dyDescent="0.2">
      <c r="A119" s="9" t="s">
        <v>226</v>
      </c>
      <c r="B119" s="16" t="s">
        <v>227</v>
      </c>
      <c r="C119" s="91">
        <v>0</v>
      </c>
      <c r="D119" s="91">
        <v>0</v>
      </c>
      <c r="E119" s="91">
        <v>0</v>
      </c>
      <c r="F119" s="91">
        <f>+C119+D119+E119</f>
        <v>0</v>
      </c>
      <c r="G119" s="91">
        <v>0</v>
      </c>
      <c r="H119" s="91">
        <v>0</v>
      </c>
      <c r="I119" s="91">
        <v>0</v>
      </c>
      <c r="J119" s="91">
        <f>+G119+H119</f>
        <v>0</v>
      </c>
      <c r="K119" s="91">
        <f>+F119-J119-I119</f>
        <v>0</v>
      </c>
      <c r="L119" s="85" t="e">
        <f>+(J119/F119)*100</f>
        <v>#DIV/0!</v>
      </c>
    </row>
    <row r="120" spans="1:12" ht="8.25" hidden="1" customHeight="1" outlineLevel="1" x14ac:dyDescent="0.2">
      <c r="A120" s="9"/>
      <c r="B120" s="16"/>
      <c r="C120" s="89"/>
      <c r="D120" s="89"/>
      <c r="E120" s="89"/>
      <c r="F120" s="89"/>
      <c r="G120" s="89"/>
      <c r="H120" s="89"/>
      <c r="I120" s="89"/>
      <c r="J120" s="89"/>
      <c r="K120" s="89"/>
    </row>
    <row r="121" spans="1:12" ht="10.5" hidden="1" customHeight="1" outlineLevel="1" x14ac:dyDescent="0.2">
      <c r="A121" s="8" t="s">
        <v>118</v>
      </c>
      <c r="B121" s="18" t="s">
        <v>119</v>
      </c>
      <c r="C121" s="92">
        <f>+C123+C124+C125</f>
        <v>0</v>
      </c>
      <c r="D121" s="92">
        <f t="shared" ref="D121:K121" si="70">+D123+D124+D125</f>
        <v>0</v>
      </c>
      <c r="E121" s="92">
        <f t="shared" si="70"/>
        <v>0</v>
      </c>
      <c r="F121" s="92">
        <f t="shared" si="70"/>
        <v>0</v>
      </c>
      <c r="G121" s="92">
        <f t="shared" si="70"/>
        <v>0</v>
      </c>
      <c r="H121" s="92">
        <f t="shared" si="70"/>
        <v>0</v>
      </c>
      <c r="I121" s="92">
        <f t="shared" si="70"/>
        <v>0</v>
      </c>
      <c r="J121" s="92">
        <f t="shared" si="70"/>
        <v>0</v>
      </c>
      <c r="K121" s="92">
        <f t="shared" si="70"/>
        <v>0</v>
      </c>
      <c r="L121" s="84" t="e">
        <f>+(J121/F121)*100</f>
        <v>#DIV/0!</v>
      </c>
    </row>
    <row r="122" spans="1:12" ht="8.25" hidden="1" customHeight="1" outlineLevel="1" x14ac:dyDescent="0.2">
      <c r="A122" s="9"/>
      <c r="B122" s="16"/>
      <c r="C122" s="89"/>
      <c r="D122" s="89"/>
      <c r="E122" s="89"/>
      <c r="F122" s="89"/>
      <c r="G122" s="89"/>
      <c r="H122" s="89"/>
      <c r="I122" s="89"/>
      <c r="J122" s="89"/>
      <c r="K122" s="89"/>
    </row>
    <row r="123" spans="1:12" hidden="1" outlineLevel="1" x14ac:dyDescent="0.2">
      <c r="A123" s="9" t="s">
        <v>229</v>
      </c>
      <c r="B123" s="16" t="s">
        <v>230</v>
      </c>
      <c r="C123" s="91">
        <v>0</v>
      </c>
      <c r="D123" s="91">
        <v>0</v>
      </c>
      <c r="E123" s="91">
        <v>0</v>
      </c>
      <c r="F123" s="91">
        <f t="shared" ref="F123:F125" si="71">+C123+D123+E123</f>
        <v>0</v>
      </c>
      <c r="G123" s="91">
        <v>0</v>
      </c>
      <c r="H123" s="91">
        <v>0</v>
      </c>
      <c r="I123" s="91">
        <v>0</v>
      </c>
      <c r="J123" s="91">
        <f t="shared" ref="J123:J125" si="72">+G123+H123</f>
        <v>0</v>
      </c>
      <c r="K123" s="91">
        <f t="shared" ref="K123:K125" si="73">+F123-J123-I123</f>
        <v>0</v>
      </c>
      <c r="L123" s="85" t="e">
        <f t="shared" ref="L123:L125" si="74">+(J123/F123)*100</f>
        <v>#DIV/0!</v>
      </c>
    </row>
    <row r="124" spans="1:12" hidden="1" x14ac:dyDescent="0.2">
      <c r="A124" s="9" t="s">
        <v>120</v>
      </c>
      <c r="B124" s="16" t="s">
        <v>121</v>
      </c>
      <c r="C124" s="91">
        <v>0</v>
      </c>
      <c r="D124" s="91">
        <v>0</v>
      </c>
      <c r="E124" s="91">
        <v>0</v>
      </c>
      <c r="F124" s="91">
        <f t="shared" si="71"/>
        <v>0</v>
      </c>
      <c r="G124" s="91">
        <v>0</v>
      </c>
      <c r="H124" s="91">
        <v>0</v>
      </c>
      <c r="I124" s="91">
        <v>0</v>
      </c>
      <c r="J124" s="91">
        <f t="shared" si="72"/>
        <v>0</v>
      </c>
      <c r="K124" s="91">
        <f t="shared" si="73"/>
        <v>0</v>
      </c>
      <c r="L124" s="85" t="e">
        <f t="shared" si="74"/>
        <v>#DIV/0!</v>
      </c>
    </row>
    <row r="125" spans="1:12" hidden="1" x14ac:dyDescent="0.2">
      <c r="A125" s="9" t="s">
        <v>122</v>
      </c>
      <c r="B125" s="16" t="s">
        <v>123</v>
      </c>
      <c r="C125" s="91">
        <v>0</v>
      </c>
      <c r="D125" s="91">
        <v>0</v>
      </c>
      <c r="E125" s="91">
        <v>0</v>
      </c>
      <c r="F125" s="91">
        <f t="shared" si="71"/>
        <v>0</v>
      </c>
      <c r="G125" s="91">
        <v>0</v>
      </c>
      <c r="H125" s="91">
        <v>0</v>
      </c>
      <c r="I125" s="91">
        <v>0</v>
      </c>
      <c r="J125" s="91">
        <f t="shared" si="72"/>
        <v>0</v>
      </c>
      <c r="K125" s="91">
        <f t="shared" si="73"/>
        <v>0</v>
      </c>
      <c r="L125" s="85" t="e">
        <f t="shared" si="74"/>
        <v>#DIV/0!</v>
      </c>
    </row>
    <row r="126" spans="1:12" ht="12" thickBot="1" x14ac:dyDescent="0.25">
      <c r="A126" s="9"/>
      <c r="B126" s="16"/>
      <c r="C126" s="91"/>
      <c r="D126" s="91"/>
      <c r="E126" s="91"/>
      <c r="F126" s="91"/>
      <c r="G126" s="91"/>
      <c r="H126" s="91"/>
      <c r="I126" s="91"/>
      <c r="J126" s="91"/>
      <c r="K126" s="91"/>
      <c r="L126" s="81"/>
    </row>
    <row r="127" spans="1:12" ht="12" thickBot="1" x14ac:dyDescent="0.25">
      <c r="A127" s="25">
        <v>2</v>
      </c>
      <c r="B127" s="17" t="s">
        <v>124</v>
      </c>
      <c r="C127" s="90">
        <f>+C129+C136+C140+C149+C154</f>
        <v>890825</v>
      </c>
      <c r="D127" s="90">
        <f t="shared" ref="D127:K127" si="75">+D129+D136+D140+D149+D154</f>
        <v>0</v>
      </c>
      <c r="E127" s="90">
        <f t="shared" si="75"/>
        <v>0</v>
      </c>
      <c r="F127" s="90">
        <f t="shared" si="75"/>
        <v>890825</v>
      </c>
      <c r="G127" s="90">
        <f t="shared" si="75"/>
        <v>408474.56</v>
      </c>
      <c r="H127" s="90">
        <f t="shared" si="75"/>
        <v>250224</v>
      </c>
      <c r="I127" s="90">
        <f t="shared" si="75"/>
        <v>0</v>
      </c>
      <c r="J127" s="90">
        <f t="shared" si="75"/>
        <v>658698.55999999994</v>
      </c>
      <c r="K127" s="90">
        <f t="shared" si="75"/>
        <v>232126.44</v>
      </c>
      <c r="L127" s="80">
        <f>+(J127/F127)*100</f>
        <v>73.942531922655959</v>
      </c>
    </row>
    <row r="128" spans="1:12" ht="8.25" customHeight="1" outlineLevel="1" x14ac:dyDescent="0.2">
      <c r="A128" s="9"/>
      <c r="B128" s="16"/>
      <c r="C128" s="89"/>
      <c r="D128" s="89"/>
      <c r="E128" s="89"/>
      <c r="F128" s="89"/>
      <c r="G128" s="89"/>
      <c r="H128" s="89"/>
      <c r="I128" s="89"/>
      <c r="J128" s="89"/>
      <c r="K128" s="89"/>
    </row>
    <row r="129" spans="1:12" outlineLevel="1" x14ac:dyDescent="0.2">
      <c r="A129" s="8" t="s">
        <v>125</v>
      </c>
      <c r="B129" s="18" t="s">
        <v>126</v>
      </c>
      <c r="C129" s="92">
        <f>+C131+C132+C133+C134</f>
        <v>287700</v>
      </c>
      <c r="D129" s="92">
        <f t="shared" ref="D129:K129" si="76">+D131+D132+D133+D134</f>
        <v>0</v>
      </c>
      <c r="E129" s="92">
        <f t="shared" si="76"/>
        <v>0</v>
      </c>
      <c r="F129" s="92">
        <f t="shared" si="76"/>
        <v>287700</v>
      </c>
      <c r="G129" s="92">
        <f t="shared" si="76"/>
        <v>243000</v>
      </c>
      <c r="H129" s="92">
        <f t="shared" si="76"/>
        <v>0</v>
      </c>
      <c r="I129" s="92">
        <f t="shared" si="76"/>
        <v>0</v>
      </c>
      <c r="J129" s="92">
        <f t="shared" si="76"/>
        <v>243000</v>
      </c>
      <c r="K129" s="92">
        <f t="shared" si="76"/>
        <v>44700</v>
      </c>
      <c r="L129" s="84">
        <f>+(J129/F129)*100</f>
        <v>84.462982273201249</v>
      </c>
    </row>
    <row r="130" spans="1:12" ht="8.25" customHeight="1" outlineLevel="1" x14ac:dyDescent="0.2">
      <c r="A130" s="9"/>
      <c r="B130" s="16"/>
      <c r="C130" s="89"/>
      <c r="D130" s="89"/>
      <c r="E130" s="89"/>
      <c r="F130" s="89"/>
      <c r="G130" s="89"/>
      <c r="H130" s="89"/>
      <c r="I130" s="89"/>
      <c r="J130" s="89"/>
      <c r="K130" s="89"/>
    </row>
    <row r="131" spans="1:12" hidden="1" x14ac:dyDescent="0.2">
      <c r="A131" s="9" t="s">
        <v>127</v>
      </c>
      <c r="B131" s="16" t="s">
        <v>128</v>
      </c>
      <c r="C131" s="91">
        <v>0</v>
      </c>
      <c r="D131" s="91">
        <v>0</v>
      </c>
      <c r="E131" s="91">
        <v>0</v>
      </c>
      <c r="F131" s="91">
        <f t="shared" ref="F131:F134" si="77">+C131+D131+E131</f>
        <v>0</v>
      </c>
      <c r="G131" s="91">
        <v>0</v>
      </c>
      <c r="H131" s="91">
        <v>0</v>
      </c>
      <c r="I131" s="91">
        <v>0</v>
      </c>
      <c r="J131" s="91">
        <f t="shared" ref="J131:J134" si="78">+G131+H131</f>
        <v>0</v>
      </c>
      <c r="K131" s="91">
        <f t="shared" ref="K131:K134" si="79">+F131-J131-I131</f>
        <v>0</v>
      </c>
      <c r="L131" s="85" t="e">
        <f t="shared" ref="L131:L134" si="80">+(J131/F131)*100</f>
        <v>#DIV/0!</v>
      </c>
    </row>
    <row r="132" spans="1:12" hidden="1" x14ac:dyDescent="0.2">
      <c r="A132" s="9" t="s">
        <v>129</v>
      </c>
      <c r="B132" s="16" t="s">
        <v>130</v>
      </c>
      <c r="C132" s="91">
        <v>0</v>
      </c>
      <c r="D132" s="91">
        <v>0</v>
      </c>
      <c r="E132" s="91">
        <v>0</v>
      </c>
      <c r="F132" s="91">
        <f t="shared" si="77"/>
        <v>0</v>
      </c>
      <c r="G132" s="91">
        <v>0</v>
      </c>
      <c r="H132" s="91">
        <v>0</v>
      </c>
      <c r="I132" s="91">
        <v>0</v>
      </c>
      <c r="J132" s="91">
        <f t="shared" si="78"/>
        <v>0</v>
      </c>
      <c r="K132" s="91">
        <f t="shared" si="79"/>
        <v>0</v>
      </c>
      <c r="L132" s="85" t="e">
        <f t="shared" si="80"/>
        <v>#DIV/0!</v>
      </c>
    </row>
    <row r="133" spans="1:12" x14ac:dyDescent="0.2">
      <c r="A133" s="9" t="s">
        <v>131</v>
      </c>
      <c r="B133" s="16" t="s">
        <v>132</v>
      </c>
      <c r="C133" s="91">
        <v>287700</v>
      </c>
      <c r="D133" s="91">
        <v>0</v>
      </c>
      <c r="E133" s="91">
        <v>0</v>
      </c>
      <c r="F133" s="91">
        <f>+C133+D133+E133</f>
        <v>287700</v>
      </c>
      <c r="G133" s="91">
        <v>243000</v>
      </c>
      <c r="H133" s="91">
        <v>0</v>
      </c>
      <c r="I133" s="91">
        <v>0</v>
      </c>
      <c r="J133" s="91">
        <f>+G133+H133</f>
        <v>243000</v>
      </c>
      <c r="K133" s="91">
        <f t="shared" si="79"/>
        <v>44700</v>
      </c>
      <c r="L133" s="85">
        <f t="shared" si="80"/>
        <v>84.462982273201249</v>
      </c>
    </row>
    <row r="134" spans="1:12" hidden="1" x14ac:dyDescent="0.2">
      <c r="A134" s="9" t="s">
        <v>133</v>
      </c>
      <c r="B134" s="16" t="s">
        <v>134</v>
      </c>
      <c r="C134" s="91">
        <v>0</v>
      </c>
      <c r="D134" s="91">
        <v>0</v>
      </c>
      <c r="E134" s="91">
        <v>0</v>
      </c>
      <c r="F134" s="91">
        <f t="shared" si="77"/>
        <v>0</v>
      </c>
      <c r="G134" s="91">
        <v>0</v>
      </c>
      <c r="H134" s="91">
        <v>0</v>
      </c>
      <c r="I134" s="91">
        <v>0</v>
      </c>
      <c r="J134" s="91">
        <f t="shared" si="78"/>
        <v>0</v>
      </c>
      <c r="K134" s="91">
        <f t="shared" si="79"/>
        <v>0</v>
      </c>
      <c r="L134" s="85" t="e">
        <f t="shared" si="80"/>
        <v>#DIV/0!</v>
      </c>
    </row>
    <row r="135" spans="1:12" ht="8.25" customHeight="1" outlineLevel="1" x14ac:dyDescent="0.2">
      <c r="A135" s="9"/>
      <c r="B135" s="16"/>
      <c r="C135" s="89"/>
      <c r="D135" s="89"/>
      <c r="E135" s="89"/>
      <c r="F135" s="89"/>
      <c r="G135" s="89"/>
      <c r="H135" s="89"/>
      <c r="I135" s="89"/>
      <c r="J135" s="89"/>
      <c r="K135" s="89"/>
    </row>
    <row r="136" spans="1:12" outlineLevel="1" x14ac:dyDescent="0.2">
      <c r="A136" s="8" t="s">
        <v>135</v>
      </c>
      <c r="B136" s="18" t="s">
        <v>136</v>
      </c>
      <c r="C136" s="92">
        <f>+C138</f>
        <v>256900</v>
      </c>
      <c r="D136" s="92">
        <f t="shared" ref="D136:K136" si="81">+D138</f>
        <v>0</v>
      </c>
      <c r="E136" s="92">
        <f t="shared" si="81"/>
        <v>0</v>
      </c>
      <c r="F136" s="92">
        <f t="shared" si="81"/>
        <v>256900</v>
      </c>
      <c r="G136" s="92">
        <f t="shared" si="81"/>
        <v>156305</v>
      </c>
      <c r="H136" s="92">
        <f t="shared" si="81"/>
        <v>94105</v>
      </c>
      <c r="I136" s="92">
        <f t="shared" si="81"/>
        <v>0</v>
      </c>
      <c r="J136" s="92">
        <f t="shared" si="81"/>
        <v>250410</v>
      </c>
      <c r="K136" s="92">
        <f t="shared" si="81"/>
        <v>6490</v>
      </c>
      <c r="L136" s="84">
        <f>+(J136/F136)*100</f>
        <v>97.473725184896836</v>
      </c>
    </row>
    <row r="137" spans="1:12" ht="8.25" customHeight="1" outlineLevel="1" x14ac:dyDescent="0.2">
      <c r="A137" s="9"/>
      <c r="B137" s="16"/>
      <c r="C137" s="89"/>
      <c r="D137" s="89"/>
      <c r="E137" s="89"/>
      <c r="F137" s="89"/>
      <c r="G137" s="89"/>
      <c r="H137" s="89"/>
      <c r="I137" s="89"/>
      <c r="J137" s="89"/>
      <c r="K137" s="89"/>
    </row>
    <row r="138" spans="1:12" x14ac:dyDescent="0.2">
      <c r="A138" s="9" t="s">
        <v>137</v>
      </c>
      <c r="B138" s="16" t="s">
        <v>138</v>
      </c>
      <c r="C138" s="91">
        <v>256900</v>
      </c>
      <c r="D138" s="91">
        <v>0</v>
      </c>
      <c r="E138" s="91">
        <v>0</v>
      </c>
      <c r="F138" s="91">
        <f>+C138+D138+E138</f>
        <v>256900</v>
      </c>
      <c r="G138" s="91">
        <v>156305</v>
      </c>
      <c r="H138" s="91">
        <v>94105</v>
      </c>
      <c r="I138" s="91">
        <v>0</v>
      </c>
      <c r="J138" s="91">
        <f>+G138+H138</f>
        <v>250410</v>
      </c>
      <c r="K138" s="91">
        <f>+F138-J138-I138</f>
        <v>6490</v>
      </c>
      <c r="L138" s="85">
        <f>+(J138/F138)*100</f>
        <v>97.473725184896836</v>
      </c>
    </row>
    <row r="139" spans="1:12" ht="8.25" customHeight="1" outlineLevel="1" x14ac:dyDescent="0.2">
      <c r="A139" s="9"/>
      <c r="B139" s="16"/>
      <c r="C139" s="89"/>
      <c r="D139" s="89"/>
      <c r="E139" s="89"/>
      <c r="F139" s="89"/>
      <c r="G139" s="89"/>
      <c r="H139" s="89"/>
      <c r="I139" s="89"/>
      <c r="J139" s="89"/>
      <c r="K139" s="89"/>
    </row>
    <row r="140" spans="1:12" outlineLevel="1" x14ac:dyDescent="0.2">
      <c r="A140" s="8" t="s">
        <v>139</v>
      </c>
      <c r="B140" s="18" t="s">
        <v>140</v>
      </c>
      <c r="C140" s="92">
        <f>+C142+C143+C144+C145+C146+C147</f>
        <v>70500</v>
      </c>
      <c r="D140" s="92">
        <f t="shared" ref="D140:K140" si="82">+D142+D143+D144+D145+D146+D147</f>
        <v>0</v>
      </c>
      <c r="E140" s="92">
        <f t="shared" si="82"/>
        <v>0</v>
      </c>
      <c r="F140" s="92">
        <f t="shared" si="82"/>
        <v>70500</v>
      </c>
      <c r="G140" s="92">
        <f t="shared" si="82"/>
        <v>6439.95</v>
      </c>
      <c r="H140" s="92">
        <f t="shared" si="82"/>
        <v>54000</v>
      </c>
      <c r="I140" s="92">
        <f t="shared" si="82"/>
        <v>0</v>
      </c>
      <c r="J140" s="92">
        <f t="shared" si="82"/>
        <v>60439.95</v>
      </c>
      <c r="K140" s="92">
        <f t="shared" si="82"/>
        <v>10060.050000000003</v>
      </c>
      <c r="L140" s="84">
        <f>+(J140/F140)*100</f>
        <v>85.730425531914889</v>
      </c>
    </row>
    <row r="141" spans="1:12" ht="8.25" customHeight="1" outlineLevel="1" x14ac:dyDescent="0.2">
      <c r="A141" s="9"/>
      <c r="B141" s="16"/>
      <c r="C141" s="89"/>
      <c r="D141" s="89"/>
      <c r="E141" s="89"/>
      <c r="F141" s="89"/>
      <c r="G141" s="89"/>
      <c r="H141" s="89"/>
      <c r="I141" s="89"/>
      <c r="J141" s="89"/>
      <c r="K141" s="89"/>
    </row>
    <row r="142" spans="1:12" hidden="1" x14ac:dyDescent="0.2">
      <c r="A142" s="9" t="s">
        <v>141</v>
      </c>
      <c r="B142" s="16" t="s">
        <v>142</v>
      </c>
      <c r="C142" s="91">
        <v>0</v>
      </c>
      <c r="D142" s="91">
        <v>0</v>
      </c>
      <c r="E142" s="91">
        <v>0</v>
      </c>
      <c r="F142" s="91">
        <f t="shared" ref="F142:F147" si="83">+C142+D142+E142</f>
        <v>0</v>
      </c>
      <c r="G142" s="91">
        <v>0</v>
      </c>
      <c r="H142" s="91">
        <v>0</v>
      </c>
      <c r="I142" s="91">
        <v>0</v>
      </c>
      <c r="J142" s="91">
        <f t="shared" ref="J142:J147" si="84">+G142+H142</f>
        <v>0</v>
      </c>
      <c r="K142" s="91">
        <f t="shared" ref="K142:K147" si="85">+F142-J142-I142</f>
        <v>0</v>
      </c>
      <c r="L142" s="85" t="e">
        <f t="shared" ref="L142:L147" si="86">+(J142/F142)*100</f>
        <v>#DIV/0!</v>
      </c>
    </row>
    <row r="143" spans="1:12" hidden="1" x14ac:dyDescent="0.2">
      <c r="A143" s="9" t="s">
        <v>143</v>
      </c>
      <c r="B143" s="16" t="s">
        <v>331</v>
      </c>
      <c r="C143" s="91">
        <v>0</v>
      </c>
      <c r="D143" s="91">
        <v>0</v>
      </c>
      <c r="E143" s="91">
        <v>0</v>
      </c>
      <c r="F143" s="91">
        <f t="shared" si="83"/>
        <v>0</v>
      </c>
      <c r="G143" s="91">
        <v>0</v>
      </c>
      <c r="H143" s="91">
        <v>0</v>
      </c>
      <c r="I143" s="91">
        <v>0</v>
      </c>
      <c r="J143" s="91">
        <f t="shared" si="84"/>
        <v>0</v>
      </c>
      <c r="K143" s="91">
        <f t="shared" si="85"/>
        <v>0</v>
      </c>
      <c r="L143" s="85" t="e">
        <f t="shared" si="86"/>
        <v>#DIV/0!</v>
      </c>
    </row>
    <row r="144" spans="1:12" x14ac:dyDescent="0.2">
      <c r="A144" s="9" t="s">
        <v>144</v>
      </c>
      <c r="B144" s="16" t="s">
        <v>145</v>
      </c>
      <c r="C144" s="91">
        <v>70500</v>
      </c>
      <c r="D144" s="91">
        <v>0</v>
      </c>
      <c r="E144" s="91">
        <v>0</v>
      </c>
      <c r="F144" s="91">
        <f>+C144+D144+E144</f>
        <v>70500</v>
      </c>
      <c r="G144" s="91">
        <v>6439.95</v>
      </c>
      <c r="H144" s="91">
        <v>54000</v>
      </c>
      <c r="I144" s="91">
        <v>0</v>
      </c>
      <c r="J144" s="91">
        <f>+G144+H144</f>
        <v>60439.95</v>
      </c>
      <c r="K144" s="91">
        <f t="shared" si="85"/>
        <v>10060.050000000003</v>
      </c>
      <c r="L144" s="85">
        <f t="shared" si="86"/>
        <v>85.730425531914889</v>
      </c>
    </row>
    <row r="145" spans="1:12" hidden="1" x14ac:dyDescent="0.2">
      <c r="A145" s="9" t="s">
        <v>146</v>
      </c>
      <c r="B145" s="16" t="s">
        <v>147</v>
      </c>
      <c r="C145" s="91">
        <v>0</v>
      </c>
      <c r="D145" s="91">
        <v>0</v>
      </c>
      <c r="E145" s="91">
        <v>0</v>
      </c>
      <c r="F145" s="91">
        <f t="shared" si="83"/>
        <v>0</v>
      </c>
      <c r="G145" s="91">
        <v>0</v>
      </c>
      <c r="H145" s="91">
        <v>0</v>
      </c>
      <c r="I145" s="91">
        <v>0</v>
      </c>
      <c r="J145" s="91">
        <f t="shared" si="84"/>
        <v>0</v>
      </c>
      <c r="K145" s="91">
        <f t="shared" si="85"/>
        <v>0</v>
      </c>
      <c r="L145" s="85" t="e">
        <f t="shared" si="86"/>
        <v>#DIV/0!</v>
      </c>
    </row>
    <row r="146" spans="1:12" hidden="1" x14ac:dyDescent="0.2">
      <c r="A146" s="9" t="s">
        <v>148</v>
      </c>
      <c r="B146" s="16" t="s">
        <v>149</v>
      </c>
      <c r="C146" s="91">
        <v>0</v>
      </c>
      <c r="D146" s="91">
        <v>0</v>
      </c>
      <c r="E146" s="91">
        <v>0</v>
      </c>
      <c r="F146" s="91">
        <f>+C146+D146+E146</f>
        <v>0</v>
      </c>
      <c r="G146" s="91">
        <v>0</v>
      </c>
      <c r="H146" s="91">
        <v>0</v>
      </c>
      <c r="I146" s="91">
        <v>0</v>
      </c>
      <c r="J146" s="91">
        <f>+G146+H146</f>
        <v>0</v>
      </c>
      <c r="K146" s="91">
        <f t="shared" si="85"/>
        <v>0</v>
      </c>
      <c r="L146" s="85" t="e">
        <f t="shared" si="86"/>
        <v>#DIV/0!</v>
      </c>
    </row>
    <row r="147" spans="1:12" hidden="1" x14ac:dyDescent="0.2">
      <c r="A147" s="9" t="s">
        <v>150</v>
      </c>
      <c r="B147" s="70" t="s">
        <v>332</v>
      </c>
      <c r="C147" s="91">
        <v>0</v>
      </c>
      <c r="D147" s="91">
        <v>0</v>
      </c>
      <c r="E147" s="91">
        <v>0</v>
      </c>
      <c r="F147" s="91">
        <f t="shared" si="83"/>
        <v>0</v>
      </c>
      <c r="G147" s="91">
        <v>0</v>
      </c>
      <c r="H147" s="91">
        <v>0</v>
      </c>
      <c r="I147" s="91">
        <v>0</v>
      </c>
      <c r="J147" s="91">
        <f t="shared" si="84"/>
        <v>0</v>
      </c>
      <c r="K147" s="91">
        <f t="shared" si="85"/>
        <v>0</v>
      </c>
      <c r="L147" s="85" t="e">
        <f t="shared" si="86"/>
        <v>#DIV/0!</v>
      </c>
    </row>
    <row r="148" spans="1:12" ht="8.25" customHeight="1" outlineLevel="1" x14ac:dyDescent="0.2">
      <c r="A148" s="9"/>
      <c r="B148" s="16"/>
      <c r="C148" s="89"/>
      <c r="D148" s="89"/>
      <c r="E148" s="89"/>
      <c r="F148" s="89"/>
      <c r="G148" s="89"/>
      <c r="H148" s="89"/>
      <c r="I148" s="89"/>
      <c r="J148" s="89"/>
      <c r="K148" s="89"/>
    </row>
    <row r="149" spans="1:12" outlineLevel="1" x14ac:dyDescent="0.2">
      <c r="A149" s="8" t="s">
        <v>151</v>
      </c>
      <c r="B149" s="18" t="s">
        <v>152</v>
      </c>
      <c r="C149" s="92">
        <f>+C151+C152</f>
        <v>1236</v>
      </c>
      <c r="D149" s="92">
        <f t="shared" ref="D149:K149" si="87">+D151+D152</f>
        <v>0</v>
      </c>
      <c r="E149" s="92">
        <f t="shared" si="87"/>
        <v>0</v>
      </c>
      <c r="F149" s="92">
        <f t="shared" si="87"/>
        <v>1236</v>
      </c>
      <c r="G149" s="92">
        <f t="shared" si="87"/>
        <v>0</v>
      </c>
      <c r="H149" s="92">
        <f t="shared" si="87"/>
        <v>0</v>
      </c>
      <c r="I149" s="92">
        <f t="shared" si="87"/>
        <v>0</v>
      </c>
      <c r="J149" s="92">
        <f t="shared" si="87"/>
        <v>0</v>
      </c>
      <c r="K149" s="92">
        <f t="shared" si="87"/>
        <v>1236</v>
      </c>
      <c r="L149" s="84">
        <f>+(J149/F149)*100</f>
        <v>0</v>
      </c>
    </row>
    <row r="150" spans="1:12" ht="8.25" customHeight="1" outlineLevel="1" x14ac:dyDescent="0.2">
      <c r="A150" s="9"/>
      <c r="B150" s="16"/>
      <c r="C150" s="89"/>
      <c r="D150" s="89"/>
      <c r="E150" s="89"/>
      <c r="F150" s="89"/>
      <c r="G150" s="89"/>
      <c r="H150" s="89"/>
      <c r="I150" s="89"/>
      <c r="J150" s="89"/>
      <c r="K150" s="89"/>
    </row>
    <row r="151" spans="1:12" hidden="1" x14ac:dyDescent="0.2">
      <c r="A151" s="9" t="s">
        <v>153</v>
      </c>
      <c r="B151" s="16" t="s">
        <v>154</v>
      </c>
      <c r="C151" s="91">
        <v>0</v>
      </c>
      <c r="D151" s="91">
        <v>0</v>
      </c>
      <c r="E151" s="91">
        <v>0</v>
      </c>
      <c r="F151" s="91">
        <f t="shared" ref="F151" si="88">+C151+D151+E151</f>
        <v>0</v>
      </c>
      <c r="G151" s="91">
        <v>0</v>
      </c>
      <c r="H151" s="91">
        <v>0</v>
      </c>
      <c r="I151" s="91">
        <v>0</v>
      </c>
      <c r="J151" s="91">
        <f t="shared" ref="J151" si="89">+G151+H151</f>
        <v>0</v>
      </c>
      <c r="K151" s="91">
        <f t="shared" ref="K151:K152" si="90">+F151-J151-I151</f>
        <v>0</v>
      </c>
      <c r="L151" s="85" t="e">
        <f t="shared" ref="L151:L152" si="91">+(J151/F151)*100</f>
        <v>#DIV/0!</v>
      </c>
    </row>
    <row r="152" spans="1:12" x14ac:dyDescent="0.2">
      <c r="A152" s="9" t="s">
        <v>155</v>
      </c>
      <c r="B152" s="16" t="s">
        <v>156</v>
      </c>
      <c r="C152" s="91">
        <v>1236</v>
      </c>
      <c r="D152" s="91">
        <v>0</v>
      </c>
      <c r="E152" s="91">
        <v>0</v>
      </c>
      <c r="F152" s="91">
        <f>+C152+D152+E152</f>
        <v>1236</v>
      </c>
      <c r="G152" s="91">
        <v>0</v>
      </c>
      <c r="H152" s="91">
        <v>0</v>
      </c>
      <c r="I152" s="91">
        <v>0</v>
      </c>
      <c r="J152" s="91">
        <f>+G152+H152</f>
        <v>0</v>
      </c>
      <c r="K152" s="91">
        <f t="shared" si="90"/>
        <v>1236</v>
      </c>
      <c r="L152" s="85">
        <f t="shared" si="91"/>
        <v>0</v>
      </c>
    </row>
    <row r="153" spans="1:12" ht="8.25" customHeight="1" outlineLevel="1" x14ac:dyDescent="0.2">
      <c r="A153" s="9"/>
      <c r="B153" s="16"/>
      <c r="C153" s="89"/>
      <c r="D153" s="89"/>
      <c r="E153" s="89"/>
      <c r="F153" s="89"/>
      <c r="G153" s="89"/>
      <c r="H153" s="89"/>
      <c r="I153" s="89"/>
      <c r="J153" s="89"/>
      <c r="K153" s="89"/>
    </row>
    <row r="154" spans="1:12" outlineLevel="1" x14ac:dyDescent="0.2">
      <c r="A154" s="8" t="s">
        <v>157</v>
      </c>
      <c r="B154" s="18" t="s">
        <v>158</v>
      </c>
      <c r="C154" s="92">
        <f>+C156+C157+C158+C159+C160+C161+C162+C163</f>
        <v>274489</v>
      </c>
      <c r="D154" s="92">
        <f t="shared" ref="D154:K154" si="92">+D156+D157+D158+D159+D160+D161+D162+D163</f>
        <v>0</v>
      </c>
      <c r="E154" s="92">
        <f t="shared" si="92"/>
        <v>0</v>
      </c>
      <c r="F154" s="92">
        <f t="shared" si="92"/>
        <v>274489</v>
      </c>
      <c r="G154" s="92">
        <f t="shared" si="92"/>
        <v>2729.6099999999997</v>
      </c>
      <c r="H154" s="92">
        <f t="shared" si="92"/>
        <v>102119</v>
      </c>
      <c r="I154" s="92">
        <f t="shared" si="92"/>
        <v>0</v>
      </c>
      <c r="J154" s="92">
        <f t="shared" si="92"/>
        <v>104848.61</v>
      </c>
      <c r="K154" s="92">
        <f t="shared" si="92"/>
        <v>169640.39</v>
      </c>
      <c r="L154" s="84">
        <f>+(J154/F154)*100</f>
        <v>38.197745629150894</v>
      </c>
    </row>
    <row r="155" spans="1:12" ht="8.25" customHeight="1" outlineLevel="1" x14ac:dyDescent="0.2">
      <c r="A155" s="9"/>
      <c r="B155" s="16"/>
      <c r="C155" s="89"/>
      <c r="D155" s="89"/>
      <c r="E155" s="89"/>
      <c r="F155" s="89"/>
      <c r="G155" s="89"/>
      <c r="H155" s="89"/>
      <c r="I155" s="89"/>
      <c r="J155" s="89"/>
      <c r="K155" s="89"/>
    </row>
    <row r="156" spans="1:12" x14ac:dyDescent="0.2">
      <c r="A156" s="9" t="s">
        <v>159</v>
      </c>
      <c r="B156" s="16" t="s">
        <v>160</v>
      </c>
      <c r="C156" s="91">
        <v>82797</v>
      </c>
      <c r="D156" s="91">
        <v>0</v>
      </c>
      <c r="E156" s="91">
        <v>0</v>
      </c>
      <c r="F156" s="91">
        <f t="shared" ref="F156:F162" si="93">+C156+D156+E156</f>
        <v>82797</v>
      </c>
      <c r="G156" s="91">
        <v>2029.61</v>
      </c>
      <c r="H156" s="91">
        <v>0</v>
      </c>
      <c r="I156" s="91">
        <v>0</v>
      </c>
      <c r="J156" s="91">
        <f t="shared" ref="J156:J162" si="94">+G156+H156</f>
        <v>2029.61</v>
      </c>
      <c r="K156" s="91">
        <f t="shared" ref="K156:K163" si="95">+F156-J156-I156</f>
        <v>80767.39</v>
      </c>
      <c r="L156" s="85">
        <f t="shared" ref="L156:L163" si="96">+(J156/F156)*100</f>
        <v>2.451308622293078</v>
      </c>
    </row>
    <row r="157" spans="1:12" hidden="1" x14ac:dyDescent="0.2">
      <c r="A157" s="9" t="s">
        <v>161</v>
      </c>
      <c r="B157" s="16" t="s">
        <v>162</v>
      </c>
      <c r="C157" s="91">
        <v>0</v>
      </c>
      <c r="D157" s="91">
        <v>0</v>
      </c>
      <c r="E157" s="91">
        <v>0</v>
      </c>
      <c r="F157" s="91">
        <f t="shared" si="93"/>
        <v>0</v>
      </c>
      <c r="G157" s="91">
        <v>0</v>
      </c>
      <c r="H157" s="91">
        <v>0</v>
      </c>
      <c r="I157" s="91">
        <v>0</v>
      </c>
      <c r="J157" s="91">
        <f t="shared" si="94"/>
        <v>0</v>
      </c>
      <c r="K157" s="91">
        <f t="shared" si="95"/>
        <v>0</v>
      </c>
      <c r="L157" s="85" t="e">
        <f t="shared" si="96"/>
        <v>#DIV/0!</v>
      </c>
    </row>
    <row r="158" spans="1:12" x14ac:dyDescent="0.2">
      <c r="A158" s="9" t="s">
        <v>163</v>
      </c>
      <c r="B158" s="16" t="s">
        <v>164</v>
      </c>
      <c r="C158" s="91">
        <v>180242</v>
      </c>
      <c r="D158" s="91">
        <v>0</v>
      </c>
      <c r="E158" s="91">
        <v>0</v>
      </c>
      <c r="F158" s="91">
        <f t="shared" si="93"/>
        <v>180242</v>
      </c>
      <c r="G158" s="91">
        <v>700</v>
      </c>
      <c r="H158" s="91">
        <v>102119</v>
      </c>
      <c r="I158" s="91">
        <v>0</v>
      </c>
      <c r="J158" s="91">
        <f t="shared" si="94"/>
        <v>102819</v>
      </c>
      <c r="K158" s="91">
        <f t="shared" si="95"/>
        <v>77423</v>
      </c>
      <c r="L158" s="85">
        <f t="shared" si="96"/>
        <v>57.044972869808362</v>
      </c>
    </row>
    <row r="159" spans="1:12" hidden="1" x14ac:dyDescent="0.2">
      <c r="A159" s="9" t="s">
        <v>165</v>
      </c>
      <c r="B159" s="16" t="s">
        <v>333</v>
      </c>
      <c r="C159" s="91">
        <v>0</v>
      </c>
      <c r="D159" s="91">
        <v>0</v>
      </c>
      <c r="E159" s="91">
        <v>0</v>
      </c>
      <c r="F159" s="91">
        <f t="shared" si="93"/>
        <v>0</v>
      </c>
      <c r="G159" s="91">
        <v>0</v>
      </c>
      <c r="H159" s="91">
        <v>0</v>
      </c>
      <c r="I159" s="91">
        <v>0</v>
      </c>
      <c r="J159" s="91">
        <f t="shared" si="94"/>
        <v>0</v>
      </c>
      <c r="K159" s="91">
        <f t="shared" si="95"/>
        <v>0</v>
      </c>
      <c r="L159" s="85" t="e">
        <f t="shared" si="96"/>
        <v>#DIV/0!</v>
      </c>
    </row>
    <row r="160" spans="1:12" hidden="1" x14ac:dyDescent="0.2">
      <c r="A160" s="9" t="s">
        <v>166</v>
      </c>
      <c r="B160" s="16" t="s">
        <v>167</v>
      </c>
      <c r="C160" s="91">
        <v>0</v>
      </c>
      <c r="D160" s="91">
        <v>0</v>
      </c>
      <c r="E160" s="91">
        <v>0</v>
      </c>
      <c r="F160" s="91">
        <f t="shared" si="93"/>
        <v>0</v>
      </c>
      <c r="G160" s="91">
        <v>0</v>
      </c>
      <c r="H160" s="91">
        <v>0</v>
      </c>
      <c r="I160" s="91">
        <v>0</v>
      </c>
      <c r="J160" s="91">
        <f t="shared" si="94"/>
        <v>0</v>
      </c>
      <c r="K160" s="91">
        <f t="shared" si="95"/>
        <v>0</v>
      </c>
      <c r="L160" s="85" t="e">
        <f t="shared" si="96"/>
        <v>#DIV/0!</v>
      </c>
    </row>
    <row r="161" spans="1:12" hidden="1" x14ac:dyDescent="0.2">
      <c r="A161" s="9" t="s">
        <v>168</v>
      </c>
      <c r="B161" s="16" t="s">
        <v>169</v>
      </c>
      <c r="C161" s="91">
        <v>0</v>
      </c>
      <c r="D161" s="91">
        <v>0</v>
      </c>
      <c r="E161" s="91">
        <v>0</v>
      </c>
      <c r="F161" s="91">
        <f t="shared" si="93"/>
        <v>0</v>
      </c>
      <c r="G161" s="91">
        <v>0</v>
      </c>
      <c r="H161" s="91">
        <v>0</v>
      </c>
      <c r="I161" s="91">
        <v>0</v>
      </c>
      <c r="J161" s="91">
        <f t="shared" si="94"/>
        <v>0</v>
      </c>
      <c r="K161" s="91">
        <f t="shared" si="95"/>
        <v>0</v>
      </c>
      <c r="L161" s="85" t="e">
        <f t="shared" si="96"/>
        <v>#DIV/0!</v>
      </c>
    </row>
    <row r="162" spans="1:12" x14ac:dyDescent="0.2">
      <c r="A162" s="9" t="s">
        <v>170</v>
      </c>
      <c r="B162" s="16" t="s">
        <v>171</v>
      </c>
      <c r="C162" s="91">
        <v>11450</v>
      </c>
      <c r="D162" s="91">
        <v>0</v>
      </c>
      <c r="E162" s="91">
        <v>0</v>
      </c>
      <c r="F162" s="91">
        <f t="shared" si="93"/>
        <v>11450</v>
      </c>
      <c r="G162" s="91">
        <v>0</v>
      </c>
      <c r="H162" s="91">
        <v>0</v>
      </c>
      <c r="I162" s="91">
        <v>0</v>
      </c>
      <c r="J162" s="91">
        <f t="shared" si="94"/>
        <v>0</v>
      </c>
      <c r="K162" s="91">
        <f t="shared" si="95"/>
        <v>11450</v>
      </c>
      <c r="L162" s="85">
        <f t="shared" si="96"/>
        <v>0</v>
      </c>
    </row>
    <row r="163" spans="1:12" hidden="1" x14ac:dyDescent="0.2">
      <c r="A163" s="9" t="s">
        <v>172</v>
      </c>
      <c r="B163" s="16" t="s">
        <v>334</v>
      </c>
      <c r="C163" s="91">
        <v>0</v>
      </c>
      <c r="D163" s="91">
        <v>0</v>
      </c>
      <c r="E163" s="91">
        <v>0</v>
      </c>
      <c r="F163" s="91">
        <f t="shared" ref="F163" si="97">+C163+D163+E163</f>
        <v>0</v>
      </c>
      <c r="G163" s="91">
        <v>0</v>
      </c>
      <c r="H163" s="91">
        <v>0</v>
      </c>
      <c r="I163" s="91">
        <v>0</v>
      </c>
      <c r="J163" s="91">
        <f t="shared" ref="J163" si="98">+G163+H163</f>
        <v>0</v>
      </c>
      <c r="K163" s="91">
        <f t="shared" si="95"/>
        <v>0</v>
      </c>
      <c r="L163" s="85" t="e">
        <f t="shared" si="96"/>
        <v>#DIV/0!</v>
      </c>
    </row>
    <row r="164" spans="1:12" ht="12" thickBot="1" x14ac:dyDescent="0.25">
      <c r="A164" s="26"/>
      <c r="B164" s="21"/>
      <c r="C164" s="91"/>
      <c r="D164" s="91"/>
      <c r="E164" s="91"/>
      <c r="F164" s="91"/>
      <c r="G164" s="91"/>
      <c r="H164" s="91"/>
      <c r="I164" s="91"/>
      <c r="J164" s="91"/>
      <c r="K164" s="91"/>
      <c r="L164" s="81"/>
    </row>
    <row r="165" spans="1:12" ht="12" thickBot="1" x14ac:dyDescent="0.25">
      <c r="A165" s="25">
        <v>5</v>
      </c>
      <c r="B165" s="17" t="s">
        <v>173</v>
      </c>
      <c r="C165" s="90">
        <f>+C167+C178+C184</f>
        <v>2625000</v>
      </c>
      <c r="D165" s="90">
        <f t="shared" ref="D165:K165" si="99">+D167+D178+D184</f>
        <v>0</v>
      </c>
      <c r="E165" s="90">
        <f t="shared" si="99"/>
        <v>0</v>
      </c>
      <c r="F165" s="90">
        <f t="shared" si="99"/>
        <v>2625000</v>
      </c>
      <c r="G165" s="90">
        <f t="shared" si="99"/>
        <v>599996.49</v>
      </c>
      <c r="H165" s="90">
        <f t="shared" si="99"/>
        <v>776949.76000000001</v>
      </c>
      <c r="I165" s="90">
        <f t="shared" si="99"/>
        <v>0</v>
      </c>
      <c r="J165" s="90">
        <f t="shared" si="99"/>
        <v>1376946.25</v>
      </c>
      <c r="K165" s="90">
        <f t="shared" si="99"/>
        <v>1248053.75</v>
      </c>
      <c r="L165" s="80">
        <f>+(J165/F165)*100</f>
        <v>52.45509523809524</v>
      </c>
    </row>
    <row r="166" spans="1:12" ht="8.25" customHeight="1" outlineLevel="1" x14ac:dyDescent="0.2">
      <c r="A166" s="9"/>
      <c r="B166" s="16"/>
      <c r="C166" s="89"/>
      <c r="D166" s="89"/>
      <c r="E166" s="89"/>
      <c r="F166" s="89"/>
      <c r="G166" s="89"/>
      <c r="H166" s="89"/>
      <c r="I166" s="89"/>
      <c r="J166" s="89"/>
      <c r="K166" s="89"/>
    </row>
    <row r="167" spans="1:12" outlineLevel="1" x14ac:dyDescent="0.2">
      <c r="A167" s="8" t="s">
        <v>174</v>
      </c>
      <c r="B167" s="18" t="s">
        <v>175</v>
      </c>
      <c r="C167" s="92">
        <f>+C169+C171+C172+C173+C174+C175+C176+C170</f>
        <v>2625000</v>
      </c>
      <c r="D167" s="92">
        <f>+D169+D171+D172+D173+D174+D175+D176+D170</f>
        <v>0</v>
      </c>
      <c r="E167" s="92">
        <f t="shared" ref="E167:K167" si="100">+E169+E171+E172+E173+E174+E175+E176+E170</f>
        <v>0</v>
      </c>
      <c r="F167" s="92">
        <f t="shared" si="100"/>
        <v>2625000</v>
      </c>
      <c r="G167" s="92">
        <f t="shared" si="100"/>
        <v>599996.49</v>
      </c>
      <c r="H167" s="92">
        <f t="shared" si="100"/>
        <v>776949.76000000001</v>
      </c>
      <c r="I167" s="92">
        <f t="shared" si="100"/>
        <v>0</v>
      </c>
      <c r="J167" s="92">
        <f t="shared" si="100"/>
        <v>1376946.25</v>
      </c>
      <c r="K167" s="92">
        <f t="shared" si="100"/>
        <v>1248053.75</v>
      </c>
      <c r="L167" s="84">
        <f>+(J167/F167)*100</f>
        <v>52.45509523809524</v>
      </c>
    </row>
    <row r="168" spans="1:12" ht="8.25" customHeight="1" outlineLevel="1" x14ac:dyDescent="0.2">
      <c r="A168" s="9"/>
      <c r="B168" s="16"/>
      <c r="C168" s="89"/>
      <c r="D168" s="89"/>
      <c r="E168" s="89"/>
      <c r="F168" s="89"/>
      <c r="G168" s="89"/>
      <c r="H168" s="89"/>
      <c r="I168" s="89"/>
      <c r="J168" s="89"/>
      <c r="K168" s="89"/>
    </row>
    <row r="169" spans="1:12" hidden="1" x14ac:dyDescent="0.2">
      <c r="A169" s="9" t="s">
        <v>297</v>
      </c>
      <c r="B169" s="16" t="s">
        <v>298</v>
      </c>
      <c r="C169" s="91">
        <v>0</v>
      </c>
      <c r="D169" s="91">
        <v>0</v>
      </c>
      <c r="E169" s="91">
        <v>0</v>
      </c>
      <c r="F169" s="91">
        <f t="shared" ref="F169:F175" si="101">+C169+D169+E169</f>
        <v>0</v>
      </c>
      <c r="G169" s="91">
        <v>0</v>
      </c>
      <c r="H169" s="91">
        <v>0</v>
      </c>
      <c r="I169" s="91">
        <v>0</v>
      </c>
      <c r="J169" s="91">
        <f t="shared" ref="J169:J175" si="102">+G169+H169</f>
        <v>0</v>
      </c>
      <c r="K169" s="91">
        <f t="shared" ref="K169:K176" si="103">+F169-J169-I169</f>
        <v>0</v>
      </c>
      <c r="L169" s="85" t="e">
        <f t="shared" ref="L169:L176" si="104">+(J169/F169)*100</f>
        <v>#DIV/0!</v>
      </c>
    </row>
    <row r="170" spans="1:12" hidden="1" x14ac:dyDescent="0.2">
      <c r="A170" s="9" t="s">
        <v>176</v>
      </c>
      <c r="B170" s="16" t="s">
        <v>177</v>
      </c>
      <c r="C170" s="91">
        <v>0</v>
      </c>
      <c r="D170" s="91">
        <v>0</v>
      </c>
      <c r="E170" s="91">
        <v>0</v>
      </c>
      <c r="F170" s="91">
        <f t="shared" si="101"/>
        <v>0</v>
      </c>
      <c r="G170" s="91">
        <v>0</v>
      </c>
      <c r="H170" s="91">
        <v>0</v>
      </c>
      <c r="I170" s="91">
        <v>0</v>
      </c>
      <c r="J170" s="91">
        <f t="shared" si="102"/>
        <v>0</v>
      </c>
      <c r="K170" s="91">
        <f t="shared" si="103"/>
        <v>0</v>
      </c>
      <c r="L170" s="85" t="e">
        <f t="shared" si="104"/>
        <v>#DIV/0!</v>
      </c>
    </row>
    <row r="171" spans="1:12" x14ac:dyDescent="0.2">
      <c r="A171" s="9" t="s">
        <v>178</v>
      </c>
      <c r="B171" s="16" t="s">
        <v>179</v>
      </c>
      <c r="C171" s="91">
        <v>600000</v>
      </c>
      <c r="D171" s="91">
        <v>0</v>
      </c>
      <c r="E171" s="91">
        <v>0</v>
      </c>
      <c r="F171" s="91">
        <f>+C171+D171+E171</f>
        <v>600000</v>
      </c>
      <c r="G171" s="91">
        <v>599996.49</v>
      </c>
      <c r="H171" s="91">
        <v>0</v>
      </c>
      <c r="I171" s="91">
        <v>0</v>
      </c>
      <c r="J171" s="91">
        <f>+G171+H171</f>
        <v>599996.49</v>
      </c>
      <c r="K171" s="91">
        <f>+F171-J171-I171</f>
        <v>3.5100000000093132</v>
      </c>
      <c r="L171" s="85">
        <f>+(J171/F171)*100</f>
        <v>99.999414999999999</v>
      </c>
    </row>
    <row r="172" spans="1:12" hidden="1" x14ac:dyDescent="0.2">
      <c r="A172" s="9" t="s">
        <v>180</v>
      </c>
      <c r="B172" s="16" t="s">
        <v>181</v>
      </c>
      <c r="C172" s="91">
        <v>0</v>
      </c>
      <c r="D172" s="91">
        <v>0</v>
      </c>
      <c r="E172" s="91">
        <v>0</v>
      </c>
      <c r="F172" s="91">
        <f t="shared" si="101"/>
        <v>0</v>
      </c>
      <c r="G172" s="91">
        <v>0</v>
      </c>
      <c r="H172" s="91">
        <v>0</v>
      </c>
      <c r="I172" s="91">
        <v>0</v>
      </c>
      <c r="J172" s="91">
        <f t="shared" si="102"/>
        <v>0</v>
      </c>
      <c r="K172" s="91">
        <f t="shared" si="103"/>
        <v>0</v>
      </c>
      <c r="L172" s="85" t="e">
        <f t="shared" si="104"/>
        <v>#DIV/0!</v>
      </c>
    </row>
    <row r="173" spans="1:12" x14ac:dyDescent="0.2">
      <c r="A173" s="9" t="s">
        <v>182</v>
      </c>
      <c r="B173" s="16" t="s">
        <v>183</v>
      </c>
      <c r="C173" s="91">
        <v>2025000</v>
      </c>
      <c r="D173" s="91">
        <v>0</v>
      </c>
      <c r="E173" s="91">
        <v>0</v>
      </c>
      <c r="F173" s="91">
        <f>+C173+D173+E173</f>
        <v>2025000</v>
      </c>
      <c r="G173" s="91">
        <v>0</v>
      </c>
      <c r="H173" s="91">
        <v>776949.76000000001</v>
      </c>
      <c r="I173" s="91">
        <v>0</v>
      </c>
      <c r="J173" s="91">
        <f>+G173+H173</f>
        <v>776949.76000000001</v>
      </c>
      <c r="K173" s="91">
        <f>+F173-J173-I173</f>
        <v>1248050.24</v>
      </c>
      <c r="L173" s="85">
        <f>+(J173/F173)*100</f>
        <v>38.367889382716044</v>
      </c>
    </row>
    <row r="174" spans="1:12" hidden="1" x14ac:dyDescent="0.2">
      <c r="A174" s="9" t="s">
        <v>184</v>
      </c>
      <c r="B174" s="16" t="s">
        <v>185</v>
      </c>
      <c r="C174" s="91">
        <v>0</v>
      </c>
      <c r="D174" s="91">
        <v>0</v>
      </c>
      <c r="E174" s="91">
        <v>0</v>
      </c>
      <c r="F174" s="91">
        <f t="shared" si="101"/>
        <v>0</v>
      </c>
      <c r="G174" s="91">
        <v>0</v>
      </c>
      <c r="H174" s="91">
        <v>0</v>
      </c>
      <c r="I174" s="91">
        <v>0</v>
      </c>
      <c r="J174" s="91">
        <f t="shared" si="102"/>
        <v>0</v>
      </c>
      <c r="K174" s="91">
        <f t="shared" si="103"/>
        <v>0</v>
      </c>
      <c r="L174" s="85" t="e">
        <f t="shared" si="104"/>
        <v>#DIV/0!</v>
      </c>
    </row>
    <row r="175" spans="1:12" hidden="1" x14ac:dyDescent="0.2">
      <c r="A175" s="9" t="s">
        <v>186</v>
      </c>
      <c r="B175" s="16" t="s">
        <v>187</v>
      </c>
      <c r="C175" s="91">
        <v>0</v>
      </c>
      <c r="D175" s="91">
        <v>0</v>
      </c>
      <c r="E175" s="91">
        <v>0</v>
      </c>
      <c r="F175" s="91">
        <f t="shared" si="101"/>
        <v>0</v>
      </c>
      <c r="G175" s="91">
        <v>0</v>
      </c>
      <c r="H175" s="91">
        <v>0</v>
      </c>
      <c r="I175" s="91">
        <v>0</v>
      </c>
      <c r="J175" s="91">
        <f t="shared" si="102"/>
        <v>0</v>
      </c>
      <c r="K175" s="91">
        <f t="shared" si="103"/>
        <v>0</v>
      </c>
      <c r="L175" s="85" t="e">
        <f t="shared" si="104"/>
        <v>#DIV/0!</v>
      </c>
    </row>
    <row r="176" spans="1:12" hidden="1" x14ac:dyDescent="0.2">
      <c r="A176" s="9" t="s">
        <v>188</v>
      </c>
      <c r="B176" s="19" t="s">
        <v>335</v>
      </c>
      <c r="C176" s="91">
        <v>0</v>
      </c>
      <c r="D176" s="91">
        <v>0</v>
      </c>
      <c r="E176" s="91">
        <v>0</v>
      </c>
      <c r="F176" s="91">
        <f>+C176+D176+E176</f>
        <v>0</v>
      </c>
      <c r="G176" s="91">
        <v>0</v>
      </c>
      <c r="H176" s="91">
        <v>0</v>
      </c>
      <c r="I176" s="91">
        <v>0</v>
      </c>
      <c r="J176" s="91">
        <f>+G176+H176</f>
        <v>0</v>
      </c>
      <c r="K176" s="91">
        <f t="shared" si="103"/>
        <v>0</v>
      </c>
      <c r="L176" s="85" t="e">
        <f t="shared" si="104"/>
        <v>#DIV/0!</v>
      </c>
    </row>
    <row r="177" spans="1:12" ht="8.25" hidden="1" customHeight="1" outlineLevel="1" x14ac:dyDescent="0.2">
      <c r="A177" s="9"/>
      <c r="B177" s="16"/>
      <c r="C177" s="89"/>
      <c r="D177" s="89"/>
      <c r="E177" s="89"/>
      <c r="F177" s="89"/>
      <c r="G177" s="89"/>
      <c r="H177" s="89"/>
      <c r="I177" s="89"/>
      <c r="J177" s="89"/>
      <c r="K177" s="89"/>
    </row>
    <row r="178" spans="1:12" hidden="1" outlineLevel="1" x14ac:dyDescent="0.2">
      <c r="A178" s="8" t="s">
        <v>189</v>
      </c>
      <c r="B178" s="18" t="s">
        <v>190</v>
      </c>
      <c r="C178" s="92">
        <f>+C180+C181+C182</f>
        <v>0</v>
      </c>
      <c r="D178" s="92">
        <f t="shared" ref="D178:K178" si="105">+D180+D181+D182</f>
        <v>0</v>
      </c>
      <c r="E178" s="92">
        <f t="shared" si="105"/>
        <v>0</v>
      </c>
      <c r="F178" s="92">
        <f t="shared" si="105"/>
        <v>0</v>
      </c>
      <c r="G178" s="92">
        <f t="shared" si="105"/>
        <v>0</v>
      </c>
      <c r="H178" s="92">
        <f t="shared" si="105"/>
        <v>0</v>
      </c>
      <c r="I178" s="92">
        <f t="shared" si="105"/>
        <v>0</v>
      </c>
      <c r="J178" s="92">
        <f t="shared" si="105"/>
        <v>0</v>
      </c>
      <c r="K178" s="92">
        <f t="shared" si="105"/>
        <v>0</v>
      </c>
      <c r="L178" s="84" t="e">
        <f>+(J178/F178)*100</f>
        <v>#DIV/0!</v>
      </c>
    </row>
    <row r="179" spans="1:12" ht="8.25" hidden="1" customHeight="1" outlineLevel="1" x14ac:dyDescent="0.2">
      <c r="A179" s="9"/>
      <c r="B179" s="16"/>
      <c r="C179" s="89"/>
      <c r="D179" s="89"/>
      <c r="E179" s="89"/>
      <c r="F179" s="89"/>
      <c r="G179" s="89"/>
      <c r="H179" s="89"/>
      <c r="I179" s="89"/>
      <c r="J179" s="89"/>
      <c r="K179" s="89"/>
    </row>
    <row r="180" spans="1:12" hidden="1" outlineLevel="1" x14ac:dyDescent="0.2">
      <c r="A180" s="9" t="s">
        <v>191</v>
      </c>
      <c r="B180" s="16" t="s">
        <v>192</v>
      </c>
      <c r="C180" s="91">
        <v>0</v>
      </c>
      <c r="D180" s="91">
        <v>0</v>
      </c>
      <c r="E180" s="91">
        <v>0</v>
      </c>
      <c r="F180" s="91">
        <f t="shared" ref="F180:F182" si="106">+C180+D180+E180</f>
        <v>0</v>
      </c>
      <c r="G180" s="91">
        <v>0</v>
      </c>
      <c r="H180" s="91">
        <v>0</v>
      </c>
      <c r="I180" s="91">
        <v>0</v>
      </c>
      <c r="J180" s="91">
        <f t="shared" ref="J180:J182" si="107">+G180+H180</f>
        <v>0</v>
      </c>
      <c r="K180" s="91">
        <f t="shared" ref="K180:K182" si="108">+F180-J180-I180</f>
        <v>0</v>
      </c>
      <c r="L180" s="85" t="e">
        <f t="shared" ref="L180:L182" si="109">+(J180/F180)*100</f>
        <v>#DIV/0!</v>
      </c>
    </row>
    <row r="181" spans="1:12" hidden="1" outlineLevel="1" x14ac:dyDescent="0.2">
      <c r="A181" s="9" t="s">
        <v>193</v>
      </c>
      <c r="B181" s="16" t="s">
        <v>194</v>
      </c>
      <c r="C181" s="91">
        <v>0</v>
      </c>
      <c r="D181" s="91">
        <v>0</v>
      </c>
      <c r="E181" s="91">
        <v>0</v>
      </c>
      <c r="F181" s="91">
        <f t="shared" si="106"/>
        <v>0</v>
      </c>
      <c r="G181" s="91">
        <v>0</v>
      </c>
      <c r="H181" s="91">
        <v>0</v>
      </c>
      <c r="I181" s="91">
        <v>0</v>
      </c>
      <c r="J181" s="91">
        <f t="shared" si="107"/>
        <v>0</v>
      </c>
      <c r="K181" s="91">
        <f t="shared" si="108"/>
        <v>0</v>
      </c>
      <c r="L181" s="85" t="e">
        <f t="shared" si="109"/>
        <v>#DIV/0!</v>
      </c>
    </row>
    <row r="182" spans="1:12" hidden="1" outlineLevel="1" x14ac:dyDescent="0.2">
      <c r="A182" s="9" t="s">
        <v>195</v>
      </c>
      <c r="B182" s="16" t="s">
        <v>196</v>
      </c>
      <c r="C182" s="91">
        <v>0</v>
      </c>
      <c r="D182" s="91">
        <v>0</v>
      </c>
      <c r="E182" s="91">
        <v>0</v>
      </c>
      <c r="F182" s="91">
        <f t="shared" si="106"/>
        <v>0</v>
      </c>
      <c r="G182" s="91">
        <v>0</v>
      </c>
      <c r="H182" s="91">
        <v>0</v>
      </c>
      <c r="I182" s="91">
        <v>0</v>
      </c>
      <c r="J182" s="91">
        <f t="shared" si="107"/>
        <v>0</v>
      </c>
      <c r="K182" s="91">
        <f t="shared" si="108"/>
        <v>0</v>
      </c>
      <c r="L182" s="85" t="e">
        <f t="shared" si="109"/>
        <v>#DIV/0!</v>
      </c>
    </row>
    <row r="183" spans="1:12" ht="8.25" hidden="1" customHeight="1" outlineLevel="1" x14ac:dyDescent="0.2">
      <c r="A183" s="9"/>
      <c r="B183" s="16"/>
      <c r="C183" s="89"/>
      <c r="D183" s="89"/>
      <c r="E183" s="89"/>
      <c r="F183" s="89"/>
      <c r="G183" s="89"/>
      <c r="H183" s="89"/>
      <c r="I183" s="89"/>
      <c r="J183" s="89"/>
      <c r="K183" s="89"/>
    </row>
    <row r="184" spans="1:12" hidden="1" outlineLevel="1" x14ac:dyDescent="0.2">
      <c r="A184" s="8" t="s">
        <v>197</v>
      </c>
      <c r="B184" s="18" t="s">
        <v>336</v>
      </c>
      <c r="C184" s="92">
        <f>+C186</f>
        <v>0</v>
      </c>
      <c r="D184" s="92">
        <f t="shared" ref="D184:K184" si="110">+D186</f>
        <v>0</v>
      </c>
      <c r="E184" s="92">
        <f t="shared" si="110"/>
        <v>0</v>
      </c>
      <c r="F184" s="92">
        <f t="shared" si="110"/>
        <v>0</v>
      </c>
      <c r="G184" s="92">
        <f t="shared" si="110"/>
        <v>0</v>
      </c>
      <c r="H184" s="92">
        <f t="shared" si="110"/>
        <v>0</v>
      </c>
      <c r="I184" s="92">
        <f t="shared" si="110"/>
        <v>0</v>
      </c>
      <c r="J184" s="92">
        <f t="shared" si="110"/>
        <v>0</v>
      </c>
      <c r="K184" s="92">
        <f t="shared" si="110"/>
        <v>0</v>
      </c>
      <c r="L184" s="84" t="e">
        <f>+(J184/F184)*100</f>
        <v>#DIV/0!</v>
      </c>
    </row>
    <row r="185" spans="1:12" ht="8.25" hidden="1" customHeight="1" outlineLevel="1" x14ac:dyDescent="0.2">
      <c r="A185" s="9"/>
      <c r="B185" s="16"/>
      <c r="C185" s="89"/>
      <c r="D185" s="89"/>
      <c r="E185" s="89"/>
      <c r="F185" s="89"/>
      <c r="G185" s="89"/>
      <c r="H185" s="89"/>
      <c r="I185" s="89"/>
      <c r="J185" s="89"/>
      <c r="K185" s="89"/>
    </row>
    <row r="186" spans="1:12" hidden="1" x14ac:dyDescent="0.2">
      <c r="A186" s="9" t="s">
        <v>295</v>
      </c>
      <c r="B186" s="16" t="s">
        <v>296</v>
      </c>
      <c r="C186" s="91">
        <v>0</v>
      </c>
      <c r="D186" s="91">
        <v>0</v>
      </c>
      <c r="E186" s="91">
        <v>0</v>
      </c>
      <c r="F186" s="91">
        <f>+C186+D186+E186</f>
        <v>0</v>
      </c>
      <c r="G186" s="91">
        <v>0</v>
      </c>
      <c r="H186" s="91">
        <v>0</v>
      </c>
      <c r="I186" s="91">
        <v>0</v>
      </c>
      <c r="J186" s="91">
        <f>+G186+H186</f>
        <v>0</v>
      </c>
      <c r="K186" s="91">
        <f>+F186-J186-I186</f>
        <v>0</v>
      </c>
      <c r="L186" s="85" t="e">
        <f>+(J186/F186)*100</f>
        <v>#DIV/0!</v>
      </c>
    </row>
    <row r="187" spans="1:12" ht="12" thickBot="1" x14ac:dyDescent="0.25">
      <c r="A187" s="27"/>
      <c r="B187" s="22"/>
      <c r="C187" s="91"/>
      <c r="D187" s="91"/>
      <c r="E187" s="91"/>
      <c r="F187" s="91"/>
      <c r="G187" s="91"/>
      <c r="H187" s="91"/>
      <c r="I187" s="91"/>
      <c r="J187" s="91"/>
      <c r="K187" s="91"/>
      <c r="L187" s="81"/>
    </row>
    <row r="188" spans="1:12" ht="12" thickBot="1" x14ac:dyDescent="0.25">
      <c r="A188" s="25">
        <v>6</v>
      </c>
      <c r="B188" s="17" t="s">
        <v>198</v>
      </c>
      <c r="C188" s="90">
        <f>+C190+C196+C200+C204</f>
        <v>2500000</v>
      </c>
      <c r="D188" s="90">
        <f t="shared" ref="D188:K188" si="111">+D190+D196+D200+D204</f>
        <v>5600000</v>
      </c>
      <c r="E188" s="90">
        <f t="shared" si="111"/>
        <v>0</v>
      </c>
      <c r="F188" s="90">
        <f t="shared" si="111"/>
        <v>8100000</v>
      </c>
      <c r="G188" s="90">
        <f t="shared" si="111"/>
        <v>2500000</v>
      </c>
      <c r="H188" s="90">
        <f t="shared" si="111"/>
        <v>0</v>
      </c>
      <c r="I188" s="90">
        <f t="shared" si="111"/>
        <v>0</v>
      </c>
      <c r="J188" s="90">
        <f t="shared" si="111"/>
        <v>2500000</v>
      </c>
      <c r="K188" s="90">
        <f t="shared" si="111"/>
        <v>5600000</v>
      </c>
      <c r="L188" s="80">
        <f>+(J188/F188)*100</f>
        <v>30.864197530864196</v>
      </c>
    </row>
    <row r="189" spans="1:12" ht="8.25" customHeight="1" outlineLevel="1" x14ac:dyDescent="0.2">
      <c r="A189" s="9"/>
      <c r="B189" s="16"/>
      <c r="C189" s="89"/>
      <c r="D189" s="89"/>
      <c r="E189" s="89"/>
      <c r="F189" s="89"/>
      <c r="G189" s="89"/>
      <c r="H189" s="89"/>
      <c r="I189" s="89"/>
      <c r="J189" s="89"/>
      <c r="K189" s="89"/>
    </row>
    <row r="190" spans="1:12" outlineLevel="1" x14ac:dyDescent="0.2">
      <c r="A190" s="8" t="s">
        <v>199</v>
      </c>
      <c r="B190" s="18" t="s">
        <v>200</v>
      </c>
      <c r="C190" s="92">
        <f>+C192+C193+C194</f>
        <v>2500000</v>
      </c>
      <c r="D190" s="92">
        <f t="shared" ref="D190:K190" si="112">+D192+D193+D194</f>
        <v>0</v>
      </c>
      <c r="E190" s="92">
        <f t="shared" si="112"/>
        <v>0</v>
      </c>
      <c r="F190" s="92">
        <f t="shared" si="112"/>
        <v>2500000</v>
      </c>
      <c r="G190" s="92">
        <f t="shared" si="112"/>
        <v>2500000</v>
      </c>
      <c r="H190" s="92">
        <f t="shared" si="112"/>
        <v>0</v>
      </c>
      <c r="I190" s="92">
        <f t="shared" si="112"/>
        <v>0</v>
      </c>
      <c r="J190" s="92">
        <f t="shared" si="112"/>
        <v>2500000</v>
      </c>
      <c r="K190" s="92">
        <f t="shared" si="112"/>
        <v>0</v>
      </c>
      <c r="L190" s="84">
        <f>+(J190/F190)*100</f>
        <v>100</v>
      </c>
    </row>
    <row r="191" spans="1:12" ht="8.25" customHeight="1" outlineLevel="1" x14ac:dyDescent="0.2">
      <c r="A191" s="9"/>
      <c r="B191" s="16"/>
      <c r="C191" s="89"/>
      <c r="D191" s="89"/>
      <c r="E191" s="89"/>
      <c r="F191" s="89"/>
      <c r="G191" s="89"/>
      <c r="H191" s="89"/>
      <c r="I191" s="89"/>
      <c r="J191" s="89"/>
      <c r="K191" s="89"/>
    </row>
    <row r="192" spans="1:12" x14ac:dyDescent="0.2">
      <c r="A192" s="13" t="s">
        <v>201</v>
      </c>
      <c r="B192" s="20" t="s">
        <v>337</v>
      </c>
      <c r="C192" s="91">
        <v>1000000</v>
      </c>
      <c r="D192" s="91">
        <v>0</v>
      </c>
      <c r="E192" s="91">
        <v>0</v>
      </c>
      <c r="F192" s="91">
        <f>+C192+D192+E192</f>
        <v>1000000</v>
      </c>
      <c r="G192" s="91">
        <v>1000000</v>
      </c>
      <c r="H192" s="91">
        <v>0</v>
      </c>
      <c r="I192" s="91">
        <v>0</v>
      </c>
      <c r="J192" s="91">
        <f>+G192+H192</f>
        <v>1000000</v>
      </c>
      <c r="K192" s="91">
        <f>+F192-J192-I192</f>
        <v>0</v>
      </c>
      <c r="L192" s="85">
        <f>+(J192/F192)*100</f>
        <v>100</v>
      </c>
    </row>
    <row r="193" spans="1:12" x14ac:dyDescent="0.2">
      <c r="A193" s="13" t="s">
        <v>202</v>
      </c>
      <c r="B193" s="20" t="s">
        <v>338</v>
      </c>
      <c r="C193" s="91">
        <v>1500000</v>
      </c>
      <c r="D193" s="91">
        <v>0</v>
      </c>
      <c r="E193" s="91">
        <v>0</v>
      </c>
      <c r="F193" s="91">
        <f>+C193+D193+E193</f>
        <v>1500000</v>
      </c>
      <c r="G193" s="91">
        <v>1500000</v>
      </c>
      <c r="H193" s="91">
        <v>0</v>
      </c>
      <c r="I193" s="91">
        <v>0</v>
      </c>
      <c r="J193" s="91">
        <f>+G193+H193</f>
        <v>1500000</v>
      </c>
      <c r="K193" s="91">
        <f>+F193-J193-I193</f>
        <v>0</v>
      </c>
      <c r="L193" s="85">
        <f>+(J193/F193)*100</f>
        <v>100</v>
      </c>
    </row>
    <row r="194" spans="1:12" hidden="1" x14ac:dyDescent="0.2">
      <c r="A194" s="13" t="s">
        <v>300</v>
      </c>
      <c r="B194" s="20" t="s">
        <v>339</v>
      </c>
      <c r="C194" s="91">
        <v>0</v>
      </c>
      <c r="D194" s="91">
        <v>0</v>
      </c>
      <c r="E194" s="91">
        <v>0</v>
      </c>
      <c r="F194" s="91">
        <f t="shared" ref="F194" si="113">+C194+D194+E194</f>
        <v>0</v>
      </c>
      <c r="G194" s="91">
        <v>0</v>
      </c>
      <c r="H194" s="91">
        <v>0</v>
      </c>
      <c r="I194" s="91">
        <v>0</v>
      </c>
      <c r="J194" s="91">
        <f t="shared" ref="J194" si="114">+G194+H194</f>
        <v>0</v>
      </c>
      <c r="K194" s="91">
        <f t="shared" ref="K194" si="115">+F194-J194-I194</f>
        <v>0</v>
      </c>
      <c r="L194" s="85" t="e">
        <f t="shared" ref="L194" si="116">+(J194/F194)*100</f>
        <v>#DIV/0!</v>
      </c>
    </row>
    <row r="195" spans="1:12" ht="8.25" customHeight="1" outlineLevel="1" x14ac:dyDescent="0.2">
      <c r="A195" s="9"/>
      <c r="B195" s="16"/>
      <c r="C195" s="91"/>
      <c r="D195" s="91"/>
      <c r="E195" s="91"/>
      <c r="F195" s="91"/>
      <c r="G195" s="91"/>
      <c r="H195" s="91"/>
      <c r="I195" s="91"/>
      <c r="J195" s="91"/>
      <c r="K195" s="91"/>
    </row>
    <row r="196" spans="1:12" outlineLevel="1" x14ac:dyDescent="0.2">
      <c r="A196" s="8" t="s">
        <v>203</v>
      </c>
      <c r="B196" s="18" t="s">
        <v>204</v>
      </c>
      <c r="C196" s="92">
        <f>+C198</f>
        <v>0</v>
      </c>
      <c r="D196" s="92">
        <f t="shared" ref="D196:K196" si="117">+D198</f>
        <v>5600000</v>
      </c>
      <c r="E196" s="92">
        <f t="shared" si="117"/>
        <v>0</v>
      </c>
      <c r="F196" s="92">
        <f t="shared" si="117"/>
        <v>5600000</v>
      </c>
      <c r="G196" s="92">
        <f t="shared" si="117"/>
        <v>0</v>
      </c>
      <c r="H196" s="92">
        <f t="shared" si="117"/>
        <v>0</v>
      </c>
      <c r="I196" s="92">
        <f t="shared" si="117"/>
        <v>0</v>
      </c>
      <c r="J196" s="92">
        <f t="shared" si="117"/>
        <v>0</v>
      </c>
      <c r="K196" s="92">
        <f t="shared" si="117"/>
        <v>5600000</v>
      </c>
      <c r="L196" s="84">
        <f>+(J196/F196)*100</f>
        <v>0</v>
      </c>
    </row>
    <row r="197" spans="1:12" ht="8.25" customHeight="1" outlineLevel="1" x14ac:dyDescent="0.2">
      <c r="A197" s="9"/>
      <c r="B197" s="16"/>
      <c r="C197" s="91"/>
      <c r="D197" s="91"/>
      <c r="E197" s="91"/>
      <c r="F197" s="91"/>
      <c r="G197" s="91"/>
      <c r="H197" s="91"/>
      <c r="I197" s="91"/>
      <c r="J197" s="91"/>
      <c r="K197" s="91"/>
    </row>
    <row r="198" spans="1:12" x14ac:dyDescent="0.2">
      <c r="A198" s="13" t="s">
        <v>205</v>
      </c>
      <c r="B198" s="20" t="s">
        <v>206</v>
      </c>
      <c r="C198" s="91">
        <v>0</v>
      </c>
      <c r="D198" s="91">
        <v>5600000</v>
      </c>
      <c r="E198" s="91">
        <v>0</v>
      </c>
      <c r="F198" s="91">
        <f>+C198+D198+E198</f>
        <v>5600000</v>
      </c>
      <c r="G198" s="91">
        <v>0</v>
      </c>
      <c r="H198" s="91">
        <v>0</v>
      </c>
      <c r="I198" s="91">
        <v>0</v>
      </c>
      <c r="J198" s="91">
        <f>+G198+H198</f>
        <v>0</v>
      </c>
      <c r="K198" s="91">
        <f>+F198-J198-I198</f>
        <v>5600000</v>
      </c>
      <c r="L198" s="85">
        <f>+(J198/F198)*100</f>
        <v>0</v>
      </c>
    </row>
    <row r="199" spans="1:12" hidden="1" x14ac:dyDescent="0.2">
      <c r="A199" s="13"/>
      <c r="B199" s="20"/>
      <c r="C199" s="91"/>
      <c r="D199" s="91"/>
      <c r="E199" s="91"/>
      <c r="F199" s="91"/>
      <c r="G199" s="91"/>
      <c r="H199" s="91"/>
      <c r="I199" s="91"/>
      <c r="J199" s="91"/>
      <c r="K199" s="91"/>
      <c r="L199" s="85"/>
    </row>
    <row r="200" spans="1:12" hidden="1" x14ac:dyDescent="0.2">
      <c r="A200" s="8" t="s">
        <v>235</v>
      </c>
      <c r="B200" s="18" t="s">
        <v>237</v>
      </c>
      <c r="C200" s="92">
        <f>+C202</f>
        <v>0</v>
      </c>
      <c r="D200" s="92">
        <f t="shared" ref="D200:K200" si="118">+D202</f>
        <v>0</v>
      </c>
      <c r="E200" s="92">
        <f t="shared" si="118"/>
        <v>0</v>
      </c>
      <c r="F200" s="92">
        <f t="shared" si="118"/>
        <v>0</v>
      </c>
      <c r="G200" s="92">
        <f t="shared" si="118"/>
        <v>0</v>
      </c>
      <c r="H200" s="92">
        <f t="shared" si="118"/>
        <v>0</v>
      </c>
      <c r="I200" s="92">
        <f t="shared" si="118"/>
        <v>0</v>
      </c>
      <c r="J200" s="92">
        <f t="shared" si="118"/>
        <v>0</v>
      </c>
      <c r="K200" s="92">
        <f t="shared" si="118"/>
        <v>0</v>
      </c>
      <c r="L200" s="84" t="e">
        <f>+(J200/F200)*100</f>
        <v>#DIV/0!</v>
      </c>
    </row>
    <row r="201" spans="1:12" hidden="1" x14ac:dyDescent="0.2">
      <c r="A201" s="13"/>
      <c r="B201" s="20"/>
      <c r="C201" s="91"/>
      <c r="D201" s="91"/>
      <c r="E201" s="91"/>
      <c r="F201" s="91"/>
      <c r="G201" s="91"/>
      <c r="H201" s="91"/>
      <c r="I201" s="91"/>
      <c r="J201" s="91"/>
      <c r="K201" s="91"/>
      <c r="L201" s="85"/>
    </row>
    <row r="202" spans="1:12" hidden="1" x14ac:dyDescent="0.2">
      <c r="A202" s="13" t="s">
        <v>236</v>
      </c>
      <c r="B202" s="20" t="s">
        <v>238</v>
      </c>
      <c r="C202" s="91">
        <v>0</v>
      </c>
      <c r="D202" s="91">
        <v>0</v>
      </c>
      <c r="E202" s="91">
        <v>0</v>
      </c>
      <c r="F202" s="91">
        <f>+C202+D202+E202</f>
        <v>0</v>
      </c>
      <c r="G202" s="91">
        <v>0</v>
      </c>
      <c r="H202" s="91">
        <v>0</v>
      </c>
      <c r="I202" s="91">
        <v>0</v>
      </c>
      <c r="J202" s="91">
        <f>+G202+H202</f>
        <v>0</v>
      </c>
      <c r="K202" s="91">
        <f>+F202-J202-I202</f>
        <v>0</v>
      </c>
      <c r="L202" s="85" t="e">
        <f>+(J202/F202)*100</f>
        <v>#DIV/0!</v>
      </c>
    </row>
    <row r="203" spans="1:12" ht="8.25" hidden="1" customHeight="1" outlineLevel="1" x14ac:dyDescent="0.2">
      <c r="A203" s="9"/>
      <c r="B203" s="16"/>
      <c r="C203" s="89"/>
      <c r="D203" s="89"/>
      <c r="E203" s="89"/>
      <c r="F203" s="89"/>
      <c r="G203" s="89"/>
      <c r="H203" s="89"/>
      <c r="I203" s="89"/>
      <c r="J203" s="89"/>
      <c r="K203" s="89"/>
    </row>
    <row r="204" spans="1:12" hidden="1" outlineLevel="1" x14ac:dyDescent="0.2">
      <c r="A204" s="8" t="s">
        <v>207</v>
      </c>
      <c r="B204" s="18" t="s">
        <v>208</v>
      </c>
      <c r="C204" s="92">
        <f>+C206+C207+C208</f>
        <v>0</v>
      </c>
      <c r="D204" s="92">
        <f t="shared" ref="D204:K204" si="119">+D206+D207+D208</f>
        <v>0</v>
      </c>
      <c r="E204" s="92">
        <f t="shared" si="119"/>
        <v>0</v>
      </c>
      <c r="F204" s="92">
        <f t="shared" si="119"/>
        <v>0</v>
      </c>
      <c r="G204" s="92">
        <f t="shared" si="119"/>
        <v>0</v>
      </c>
      <c r="H204" s="92">
        <f t="shared" si="119"/>
        <v>0</v>
      </c>
      <c r="I204" s="92">
        <f t="shared" si="119"/>
        <v>0</v>
      </c>
      <c r="J204" s="92">
        <f t="shared" si="119"/>
        <v>0</v>
      </c>
      <c r="K204" s="92">
        <f t="shared" si="119"/>
        <v>0</v>
      </c>
      <c r="L204" s="84">
        <v>0</v>
      </c>
    </row>
    <row r="205" spans="1:12" ht="8.25" hidden="1" customHeight="1" outlineLevel="1" x14ac:dyDescent="0.2">
      <c r="A205" s="9"/>
      <c r="B205" s="16"/>
      <c r="C205" s="89"/>
      <c r="D205" s="89"/>
      <c r="E205" s="89"/>
      <c r="F205" s="89"/>
      <c r="G205" s="89"/>
      <c r="H205" s="89"/>
      <c r="I205" s="89"/>
      <c r="J205" s="89"/>
      <c r="K205" s="89"/>
    </row>
    <row r="206" spans="1:12" hidden="1" x14ac:dyDescent="0.2">
      <c r="A206" s="9" t="s">
        <v>209</v>
      </c>
      <c r="B206" s="16" t="s">
        <v>210</v>
      </c>
      <c r="C206" s="91">
        <v>0</v>
      </c>
      <c r="D206" s="91">
        <v>0</v>
      </c>
      <c r="E206" s="91">
        <v>0</v>
      </c>
      <c r="F206" s="91">
        <f>+C206+D206+E206</f>
        <v>0</v>
      </c>
      <c r="G206" s="91">
        <v>0</v>
      </c>
      <c r="H206" s="91">
        <v>0</v>
      </c>
      <c r="I206" s="91">
        <v>0</v>
      </c>
      <c r="J206" s="91">
        <f>+G206+H206</f>
        <v>0</v>
      </c>
      <c r="K206" s="91">
        <f>+F206-J206-I206</f>
        <v>0</v>
      </c>
      <c r="L206" s="85">
        <v>0</v>
      </c>
    </row>
    <row r="207" spans="1:12" hidden="1" x14ac:dyDescent="0.2">
      <c r="A207" s="9" t="s">
        <v>219</v>
      </c>
      <c r="B207" s="16" t="s">
        <v>220</v>
      </c>
      <c r="C207" s="91">
        <v>0</v>
      </c>
      <c r="D207" s="91">
        <v>0</v>
      </c>
      <c r="E207" s="91">
        <v>0</v>
      </c>
      <c r="F207" s="91">
        <f>+C207+D207+E207</f>
        <v>0</v>
      </c>
      <c r="G207" s="91">
        <v>0</v>
      </c>
      <c r="H207" s="91">
        <v>0</v>
      </c>
      <c r="I207" s="91">
        <v>0</v>
      </c>
      <c r="J207" s="91">
        <f>+G207+H207</f>
        <v>0</v>
      </c>
      <c r="K207" s="91">
        <f>+F207-J207-I207</f>
        <v>0</v>
      </c>
      <c r="L207" s="85" t="e">
        <f>+(J207/F207)*100</f>
        <v>#DIV/0!</v>
      </c>
    </row>
    <row r="208" spans="1:12" hidden="1" x14ac:dyDescent="0.2">
      <c r="A208" s="9"/>
      <c r="B208" s="16"/>
      <c r="C208" s="91"/>
      <c r="D208" s="91"/>
      <c r="E208" s="91"/>
      <c r="F208" s="91"/>
      <c r="G208" s="91"/>
      <c r="H208" s="91"/>
      <c r="I208" s="91"/>
      <c r="J208" s="91"/>
      <c r="K208" s="91"/>
      <c r="L208" s="81"/>
    </row>
    <row r="209" spans="1:12" ht="9.75" hidden="1" customHeight="1" thickBot="1" x14ac:dyDescent="0.25">
      <c r="A209" s="9"/>
      <c r="B209" s="16"/>
      <c r="C209" s="91"/>
      <c r="D209" s="91"/>
      <c r="E209" s="91"/>
      <c r="F209" s="91"/>
      <c r="G209" s="91"/>
      <c r="H209" s="91"/>
      <c r="I209" s="91"/>
      <c r="J209" s="91"/>
      <c r="K209" s="91"/>
      <c r="L209" s="81"/>
    </row>
    <row r="210" spans="1:12" ht="12" hidden="1" thickBot="1" x14ac:dyDescent="0.25">
      <c r="A210" s="25">
        <v>9</v>
      </c>
      <c r="B210" s="17" t="s">
        <v>211</v>
      </c>
      <c r="C210" s="90">
        <f>+C212</f>
        <v>0</v>
      </c>
      <c r="D210" s="90">
        <f t="shared" ref="D210:K210" si="120">+D212</f>
        <v>0</v>
      </c>
      <c r="E210" s="90">
        <f t="shared" si="120"/>
        <v>0</v>
      </c>
      <c r="F210" s="90">
        <f t="shared" si="120"/>
        <v>0</v>
      </c>
      <c r="G210" s="90">
        <f t="shared" si="120"/>
        <v>0</v>
      </c>
      <c r="H210" s="90">
        <f t="shared" si="120"/>
        <v>0</v>
      </c>
      <c r="I210" s="90">
        <f t="shared" si="120"/>
        <v>0</v>
      </c>
      <c r="J210" s="90">
        <f t="shared" si="120"/>
        <v>0</v>
      </c>
      <c r="K210" s="90">
        <f t="shared" si="120"/>
        <v>0</v>
      </c>
      <c r="L210" s="80">
        <v>0</v>
      </c>
    </row>
    <row r="211" spans="1:12" ht="8.25" hidden="1" customHeight="1" outlineLevel="1" x14ac:dyDescent="0.2">
      <c r="A211" s="9"/>
      <c r="B211" s="16"/>
      <c r="C211" s="89"/>
      <c r="D211" s="89"/>
      <c r="E211" s="89"/>
      <c r="F211" s="89"/>
      <c r="G211" s="89"/>
      <c r="H211" s="89"/>
      <c r="I211" s="89"/>
      <c r="J211" s="89"/>
      <c r="K211" s="89"/>
    </row>
    <row r="212" spans="1:12" hidden="1" outlineLevel="1" x14ac:dyDescent="0.2">
      <c r="A212" s="8" t="s">
        <v>212</v>
      </c>
      <c r="B212" s="18" t="s">
        <v>213</v>
      </c>
      <c r="C212" s="92">
        <f>+C214+C215</f>
        <v>0</v>
      </c>
      <c r="D212" s="92">
        <f t="shared" ref="D212:K212" si="121">+D214+D215</f>
        <v>0</v>
      </c>
      <c r="E212" s="92">
        <f t="shared" si="121"/>
        <v>0</v>
      </c>
      <c r="F212" s="92">
        <f t="shared" si="121"/>
        <v>0</v>
      </c>
      <c r="G212" s="92">
        <f t="shared" si="121"/>
        <v>0</v>
      </c>
      <c r="H212" s="92">
        <f t="shared" si="121"/>
        <v>0</v>
      </c>
      <c r="I212" s="92">
        <f t="shared" si="121"/>
        <v>0</v>
      </c>
      <c r="J212" s="92">
        <f t="shared" si="121"/>
        <v>0</v>
      </c>
      <c r="K212" s="92">
        <f t="shared" si="121"/>
        <v>0</v>
      </c>
      <c r="L212" s="84">
        <v>0</v>
      </c>
    </row>
    <row r="213" spans="1:12" ht="8.25" hidden="1" customHeight="1" outlineLevel="1" x14ac:dyDescent="0.2">
      <c r="A213" s="9"/>
      <c r="B213" s="16"/>
      <c r="C213" s="89"/>
      <c r="D213" s="89"/>
      <c r="E213" s="89"/>
      <c r="F213" s="89"/>
      <c r="G213" s="89"/>
      <c r="H213" s="89"/>
      <c r="I213" s="89"/>
      <c r="J213" s="89"/>
      <c r="K213" s="89"/>
    </row>
    <row r="214" spans="1:12" hidden="1" x14ac:dyDescent="0.2">
      <c r="A214" s="9" t="s">
        <v>214</v>
      </c>
      <c r="B214" s="20" t="s">
        <v>215</v>
      </c>
      <c r="C214" s="91">
        <v>0</v>
      </c>
      <c r="D214" s="91">
        <v>0</v>
      </c>
      <c r="E214" s="91">
        <v>0</v>
      </c>
      <c r="F214" s="91">
        <f>+C214+D214+E214</f>
        <v>0</v>
      </c>
      <c r="G214" s="91">
        <v>0</v>
      </c>
      <c r="H214" s="91">
        <v>0</v>
      </c>
      <c r="I214" s="91">
        <v>0</v>
      </c>
      <c r="J214" s="91">
        <f>+G214+H214</f>
        <v>0</v>
      </c>
      <c r="K214" s="91">
        <f>+F214-J214-I214</f>
        <v>0</v>
      </c>
      <c r="L214" s="85">
        <v>0</v>
      </c>
    </row>
    <row r="215" spans="1:12" hidden="1" x14ac:dyDescent="0.2">
      <c r="A215" s="9" t="s">
        <v>216</v>
      </c>
      <c r="B215" s="16" t="s">
        <v>217</v>
      </c>
      <c r="C215" s="91">
        <v>0</v>
      </c>
      <c r="D215" s="91">
        <v>0</v>
      </c>
      <c r="E215" s="91">
        <v>0</v>
      </c>
      <c r="F215" s="91">
        <f>+C215+D215+E215</f>
        <v>0</v>
      </c>
      <c r="G215" s="91">
        <v>0</v>
      </c>
      <c r="H215" s="91">
        <v>0</v>
      </c>
      <c r="I215" s="91">
        <v>0</v>
      </c>
      <c r="J215" s="91">
        <f>+G215+H215</f>
        <v>0</v>
      </c>
      <c r="K215" s="91">
        <f>+F215-J215-I215</f>
        <v>0</v>
      </c>
      <c r="L215" s="85" t="e">
        <f t="shared" ref="L215" si="122">+(J215/F215)*100</f>
        <v>#DIV/0!</v>
      </c>
    </row>
    <row r="216" spans="1:12" ht="12" thickBot="1" x14ac:dyDescent="0.25">
      <c r="A216" s="26"/>
      <c r="B216" s="21"/>
      <c r="C216" s="82"/>
      <c r="D216" s="82"/>
      <c r="E216" s="82"/>
      <c r="F216" s="91"/>
      <c r="G216" s="82"/>
      <c r="H216" s="82"/>
      <c r="I216" s="82"/>
      <c r="J216" s="82"/>
      <c r="K216" s="82"/>
      <c r="L216" s="82"/>
    </row>
    <row r="217" spans="1:12" ht="12" thickBot="1" x14ac:dyDescent="0.25">
      <c r="A217" s="14"/>
      <c r="B217" s="15"/>
      <c r="C217" s="83"/>
      <c r="D217" s="83"/>
      <c r="E217" s="83"/>
      <c r="F217" s="83"/>
      <c r="G217" s="83"/>
      <c r="H217" s="83"/>
      <c r="I217" s="83"/>
      <c r="J217" s="83"/>
      <c r="K217" s="83"/>
      <c r="L217" s="86"/>
    </row>
    <row r="218" spans="1:12" ht="12" thickTop="1" x14ac:dyDescent="0.2"/>
  </sheetData>
  <mergeCells count="14">
    <mergeCell ref="L8:L9"/>
    <mergeCell ref="M8:M9"/>
    <mergeCell ref="A8:A9"/>
    <mergeCell ref="B8:B9"/>
    <mergeCell ref="C8:C9"/>
    <mergeCell ref="D8:D9"/>
    <mergeCell ref="E8:E9"/>
    <mergeCell ref="F8:F9"/>
    <mergeCell ref="A6:L6"/>
    <mergeCell ref="A1:L1"/>
    <mergeCell ref="A2:L2"/>
    <mergeCell ref="A3:L3"/>
    <mergeCell ref="A4:L4"/>
    <mergeCell ref="A5:L5"/>
  </mergeCells>
  <printOptions horizontalCentered="1"/>
  <pageMargins left="0.78740157480314965" right="0.78740157480314965" top="0.78740157480314965" bottom="0.78740157480314965" header="0.59055118110236227" footer="0.59055118110236227"/>
  <pageSetup scale="65" firstPageNumber="11" orientation="landscape" useFirstPageNumber="1" r:id="rId1"/>
  <headerFooter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O219"/>
  <sheetViews>
    <sheetView showGridLines="0" tabSelected="1" workbookViewId="0">
      <pane xSplit="6" ySplit="9" topLeftCell="G10" activePane="bottomRight" state="frozen"/>
      <selection activeCell="Q24" sqref="Q24"/>
      <selection pane="topRight" activeCell="Q24" sqref="Q24"/>
      <selection pane="bottomLeft" activeCell="Q24" sqref="Q24"/>
      <selection pane="bottomRight" activeCell="Q24" sqref="Q24"/>
    </sheetView>
  </sheetViews>
  <sheetFormatPr baseColWidth="10" defaultColWidth="11.42578125" defaultRowHeight="11.25" outlineLevelRow="1" x14ac:dyDescent="0.2"/>
  <cols>
    <col min="1" max="1" width="7.140625" style="23" customWidth="1"/>
    <col min="2" max="2" width="44.42578125" style="23" bestFit="1" customWidth="1"/>
    <col min="3" max="3" width="15.140625" style="72" customWidth="1"/>
    <col min="4" max="6" width="13.5703125" style="72" customWidth="1"/>
    <col min="7" max="7" width="12.7109375" style="72" customWidth="1"/>
    <col min="8" max="8" width="14.42578125" style="72" customWidth="1"/>
    <col min="9" max="9" width="12.5703125" style="72" bestFit="1" customWidth="1"/>
    <col min="10" max="10" width="14.28515625" style="72" customWidth="1"/>
    <col min="11" max="11" width="13.85546875" style="72" bestFit="1" customWidth="1"/>
    <col min="12" max="12" width="6.5703125" style="72" bestFit="1" customWidth="1"/>
    <col min="13" max="13" width="0" style="23" hidden="1" customWidth="1"/>
    <col min="14" max="16384" width="11.42578125" style="23"/>
  </cols>
  <sheetData>
    <row r="1" spans="1:15" x14ac:dyDescent="0.2">
      <c r="A1" s="133" t="s">
        <v>370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4"/>
      <c r="N1" s="3"/>
      <c r="O1" s="1"/>
    </row>
    <row r="2" spans="1:15" x14ac:dyDescent="0.2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4"/>
      <c r="N2" s="3"/>
      <c r="O2" s="1"/>
    </row>
    <row r="3" spans="1:15" x14ac:dyDescent="0.2">
      <c r="A3" s="133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4"/>
      <c r="N3" s="3"/>
      <c r="O3" s="1"/>
    </row>
    <row r="4" spans="1:15" x14ac:dyDescent="0.2">
      <c r="A4" s="133" t="str">
        <f>+'PROGRAMA 02 '!A4:L4</f>
        <v>ESTADO PRESUPUESTARIO IV TRIMESTRE 2019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4"/>
      <c r="N4" s="3"/>
      <c r="O4" s="1"/>
    </row>
    <row r="5" spans="1:15" x14ac:dyDescent="0.2">
      <c r="A5" s="132" t="s">
        <v>346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4"/>
      <c r="N5" s="3"/>
      <c r="O5" s="1"/>
    </row>
    <row r="6" spans="1:15" ht="15" customHeight="1" x14ac:dyDescent="0.2">
      <c r="A6" s="144" t="s">
        <v>218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4"/>
      <c r="N6" s="3"/>
      <c r="O6" s="1"/>
    </row>
    <row r="7" spans="1:15" x14ac:dyDescent="0.2">
      <c r="A7" s="2"/>
      <c r="B7" s="2" t="s">
        <v>3</v>
      </c>
      <c r="C7" s="71"/>
      <c r="D7" s="71"/>
      <c r="E7" s="71"/>
      <c r="F7" s="71"/>
      <c r="G7" s="71"/>
      <c r="H7" s="71"/>
    </row>
    <row r="8" spans="1:15" ht="24.75" customHeight="1" x14ac:dyDescent="0.2">
      <c r="A8" s="140" t="s">
        <v>4</v>
      </c>
      <c r="B8" s="142" t="s">
        <v>5</v>
      </c>
      <c r="C8" s="134" t="s">
        <v>6</v>
      </c>
      <c r="D8" s="134" t="s">
        <v>343</v>
      </c>
      <c r="E8" s="134" t="s">
        <v>7</v>
      </c>
      <c r="F8" s="134" t="s">
        <v>8</v>
      </c>
      <c r="G8" s="73" t="s">
        <v>9</v>
      </c>
      <c r="H8" s="109" t="s">
        <v>10</v>
      </c>
      <c r="I8" s="74" t="s">
        <v>11</v>
      </c>
      <c r="J8" s="75" t="s">
        <v>12</v>
      </c>
      <c r="K8" s="73" t="s">
        <v>344</v>
      </c>
      <c r="L8" s="136" t="s">
        <v>13</v>
      </c>
      <c r="M8" s="138"/>
    </row>
    <row r="9" spans="1:15" x14ac:dyDescent="0.2">
      <c r="A9" s="141"/>
      <c r="B9" s="143"/>
      <c r="C9" s="135"/>
      <c r="D9" s="135"/>
      <c r="E9" s="135"/>
      <c r="F9" s="135"/>
      <c r="G9" s="76" t="str">
        <f>+'PROGRAMA 02 '!G9</f>
        <v>AL 30/09/2019</v>
      </c>
      <c r="H9" s="76" t="str">
        <f>+'PROGRAMA 02 '!H9</f>
        <v>AL 31/12/2019</v>
      </c>
      <c r="I9" s="76" t="str">
        <f>+H9</f>
        <v>AL 31/12/2019</v>
      </c>
      <c r="J9" s="76" t="str">
        <f>+H9</f>
        <v>AL 31/12/2019</v>
      </c>
      <c r="K9" s="76" t="str">
        <f>+H9</f>
        <v>AL 31/12/2019</v>
      </c>
      <c r="L9" s="137"/>
      <c r="M9" s="139"/>
    </row>
    <row r="10" spans="1:15" s="24" customFormat="1" ht="9.75" customHeight="1" x14ac:dyDescent="0.2">
      <c r="A10" s="5"/>
      <c r="B10" s="5"/>
      <c r="C10" s="77"/>
      <c r="D10" s="77"/>
      <c r="E10" s="77"/>
      <c r="F10" s="77"/>
      <c r="G10" s="77"/>
      <c r="H10" s="77"/>
      <c r="I10" s="78"/>
      <c r="J10" s="78"/>
      <c r="K10" s="77"/>
      <c r="L10" s="77"/>
      <c r="M10" s="5"/>
    </row>
    <row r="11" spans="1:15" s="24" customFormat="1" x14ac:dyDescent="0.2">
      <c r="A11" s="6"/>
      <c r="B11" s="6"/>
      <c r="C11" s="88">
        <f>+C13+C53+C127+C165+C188+C211</f>
        <v>8092795312</v>
      </c>
      <c r="D11" s="88">
        <f t="shared" ref="D11:K11" si="0">+D13+D53+D127+D165+D188+D211</f>
        <v>0</v>
      </c>
      <c r="E11" s="88">
        <f t="shared" si="0"/>
        <v>2537356089</v>
      </c>
      <c r="F11" s="88">
        <f t="shared" si="0"/>
        <v>10630151401</v>
      </c>
      <c r="G11" s="88">
        <f t="shared" si="0"/>
        <v>5376160517.1000004</v>
      </c>
      <c r="H11" s="88">
        <f t="shared" si="0"/>
        <v>1687641733.6800001</v>
      </c>
      <c r="I11" s="88">
        <f t="shared" si="0"/>
        <v>0</v>
      </c>
      <c r="J11" s="88">
        <f t="shared" si="0"/>
        <v>7063802250.7799997</v>
      </c>
      <c r="K11" s="88">
        <f t="shared" si="0"/>
        <v>3566349150.2200003</v>
      </c>
      <c r="L11" s="79">
        <f>+(J11/F11)*100</f>
        <v>66.450626941357513</v>
      </c>
      <c r="M11" s="5"/>
      <c r="O11" s="117"/>
    </row>
    <row r="12" spans="1:15" ht="8.25" customHeight="1" thickBot="1" x14ac:dyDescent="0.25">
      <c r="A12" s="9"/>
      <c r="B12" s="7"/>
      <c r="C12" s="89"/>
      <c r="D12" s="89"/>
      <c r="E12" s="89"/>
      <c r="F12" s="89"/>
      <c r="G12" s="89"/>
      <c r="H12" s="89"/>
      <c r="I12" s="89"/>
      <c r="J12" s="89"/>
      <c r="K12" s="89"/>
    </row>
    <row r="13" spans="1:15" ht="12" thickBot="1" x14ac:dyDescent="0.25">
      <c r="A13" s="25" t="s">
        <v>14</v>
      </c>
      <c r="B13" s="17" t="s">
        <v>15</v>
      </c>
      <c r="C13" s="90">
        <f>+C15+C21+C27+C35+C43+C49</f>
        <v>4835924300</v>
      </c>
      <c r="D13" s="90">
        <f t="shared" ref="D13:K13" si="1">+D15+D21+D27+D35+D43+D49</f>
        <v>74644460</v>
      </c>
      <c r="E13" s="90">
        <f t="shared" si="1"/>
        <v>-121506229</v>
      </c>
      <c r="F13" s="90">
        <f t="shared" si="1"/>
        <v>4789062531</v>
      </c>
      <c r="G13" s="90">
        <f t="shared" si="1"/>
        <v>3335282703.1200004</v>
      </c>
      <c r="H13" s="90">
        <f t="shared" si="1"/>
        <v>954778113.69000006</v>
      </c>
      <c r="I13" s="90">
        <f t="shared" si="1"/>
        <v>0</v>
      </c>
      <c r="J13" s="90">
        <f t="shared" si="1"/>
        <v>4290060816.8099995</v>
      </c>
      <c r="K13" s="90">
        <f t="shared" si="1"/>
        <v>499001714.19000006</v>
      </c>
      <c r="L13" s="80">
        <f>+(J13/F13)*100</f>
        <v>89.580388417150104</v>
      </c>
    </row>
    <row r="14" spans="1:15" ht="8.25" customHeight="1" outlineLevel="1" collapsed="1" x14ac:dyDescent="0.2">
      <c r="A14" s="9"/>
      <c r="B14" s="16"/>
      <c r="C14" s="91"/>
      <c r="D14" s="91"/>
      <c r="E14" s="91"/>
      <c r="F14" s="91"/>
      <c r="G14" s="91"/>
      <c r="H14" s="91"/>
      <c r="I14" s="91"/>
      <c r="J14" s="91"/>
      <c r="K14" s="91"/>
      <c r="L14" s="81"/>
    </row>
    <row r="15" spans="1:15" outlineLevel="1" x14ac:dyDescent="0.2">
      <c r="A15" s="8" t="s">
        <v>16</v>
      </c>
      <c r="B15" s="18" t="s">
        <v>17</v>
      </c>
      <c r="C15" s="92">
        <f>+C17+C18+C19</f>
        <v>2302026800</v>
      </c>
      <c r="D15" s="92">
        <f t="shared" ref="D15:K15" si="2">+D17+D18+D19</f>
        <v>-9551650</v>
      </c>
      <c r="E15" s="92">
        <f t="shared" si="2"/>
        <v>-75255233</v>
      </c>
      <c r="F15" s="92">
        <f t="shared" si="2"/>
        <v>2217219917</v>
      </c>
      <c r="G15" s="92">
        <f t="shared" si="2"/>
        <v>1573511253.5999999</v>
      </c>
      <c r="H15" s="92">
        <f t="shared" si="2"/>
        <v>474470363.25999999</v>
      </c>
      <c r="I15" s="92">
        <f t="shared" si="2"/>
        <v>0</v>
      </c>
      <c r="J15" s="92">
        <f t="shared" si="2"/>
        <v>2047981616.8600001</v>
      </c>
      <c r="K15" s="92">
        <f t="shared" si="2"/>
        <v>169238300.13999999</v>
      </c>
      <c r="L15" s="84">
        <f>+(J15/F15)*100</f>
        <v>92.367094538416964</v>
      </c>
    </row>
    <row r="16" spans="1:15" ht="8.25" customHeight="1" outlineLevel="1" x14ac:dyDescent="0.2">
      <c r="A16" s="9"/>
      <c r="B16" s="16"/>
      <c r="C16" s="91"/>
      <c r="D16" s="91"/>
      <c r="E16" s="91"/>
      <c r="F16" s="91"/>
      <c r="G16" s="91"/>
      <c r="H16" s="91"/>
      <c r="I16" s="91"/>
      <c r="J16" s="91"/>
      <c r="K16" s="91"/>
      <c r="L16" s="81"/>
    </row>
    <row r="17" spans="1:15" x14ac:dyDescent="0.2">
      <c r="A17" s="10" t="s">
        <v>18</v>
      </c>
      <c r="B17" s="19" t="s">
        <v>302</v>
      </c>
      <c r="C17" s="91">
        <f>536227000-47137000</f>
        <v>489090000</v>
      </c>
      <c r="D17" s="91">
        <v>-42520000</v>
      </c>
      <c r="E17" s="91">
        <v>0</v>
      </c>
      <c r="F17" s="91">
        <f>+C17+D17+E17</f>
        <v>446570000</v>
      </c>
      <c r="G17" s="91">
        <v>291009437.53000003</v>
      </c>
      <c r="H17" s="91">
        <v>91924039.060000002</v>
      </c>
      <c r="I17" s="91">
        <v>0</v>
      </c>
      <c r="J17" s="91">
        <f>+G17+H17</f>
        <v>382933476.59000003</v>
      </c>
      <c r="K17" s="91">
        <f>+F17-J17-I17</f>
        <v>63636523.409999967</v>
      </c>
      <c r="L17" s="85">
        <f>+(J17/F17)*100</f>
        <v>85.749933177329424</v>
      </c>
    </row>
    <row r="18" spans="1:15" x14ac:dyDescent="0.2">
      <c r="A18" s="11" t="s">
        <v>19</v>
      </c>
      <c r="B18" s="16" t="s">
        <v>303</v>
      </c>
      <c r="C18" s="91">
        <f>1762109800+47137000</f>
        <v>1809246800</v>
      </c>
      <c r="D18" s="91">
        <v>32968350</v>
      </c>
      <c r="E18" s="91">
        <f>-47137000-28118233</f>
        <v>-75255233</v>
      </c>
      <c r="F18" s="91">
        <f>+C18+D18+E18</f>
        <v>1766959917</v>
      </c>
      <c r="G18" s="91">
        <v>1279652816.0699999</v>
      </c>
      <c r="H18" s="91">
        <v>382546324.19999999</v>
      </c>
      <c r="I18" s="91">
        <v>0</v>
      </c>
      <c r="J18" s="91">
        <f>+G18+H18</f>
        <v>1662199140.27</v>
      </c>
      <c r="K18" s="91">
        <f>+F18-J18-I18</f>
        <v>104760776.73000002</v>
      </c>
      <c r="L18" s="85">
        <f>+(J18/F18)*100</f>
        <v>94.071128851192825</v>
      </c>
    </row>
    <row r="19" spans="1:15" x14ac:dyDescent="0.2">
      <c r="A19" s="11" t="s">
        <v>233</v>
      </c>
      <c r="B19" s="16" t="s">
        <v>234</v>
      </c>
      <c r="C19" s="91">
        <v>3690000</v>
      </c>
      <c r="D19" s="91">
        <v>0</v>
      </c>
      <c r="E19" s="91">
        <v>0</v>
      </c>
      <c r="F19" s="91">
        <f>+C19+D19+E19</f>
        <v>3690000</v>
      </c>
      <c r="G19" s="91">
        <v>2849000</v>
      </c>
      <c r="H19" s="91">
        <v>0</v>
      </c>
      <c r="I19" s="91">
        <v>0</v>
      </c>
      <c r="J19" s="91">
        <f>+G19+H19</f>
        <v>2849000</v>
      </c>
      <c r="K19" s="91">
        <f>+F19-J19-I19</f>
        <v>841000</v>
      </c>
      <c r="L19" s="85">
        <f>+(J19/F19)*100</f>
        <v>77.208672086720867</v>
      </c>
    </row>
    <row r="20" spans="1:15" ht="8.25" customHeight="1" outlineLevel="1" x14ac:dyDescent="0.2">
      <c r="A20" s="9"/>
      <c r="B20" s="16"/>
      <c r="C20" s="89"/>
      <c r="D20" s="89"/>
      <c r="E20" s="89"/>
      <c r="F20" s="89"/>
      <c r="G20" s="89"/>
      <c r="H20" s="89"/>
      <c r="I20" s="89"/>
      <c r="J20" s="89"/>
      <c r="K20" s="89"/>
    </row>
    <row r="21" spans="1:15" outlineLevel="1" x14ac:dyDescent="0.2">
      <c r="A21" s="8" t="s">
        <v>20</v>
      </c>
      <c r="B21" s="18" t="s">
        <v>21</v>
      </c>
      <c r="C21" s="92">
        <f>+C23+C24+C25</f>
        <v>218964000</v>
      </c>
      <c r="D21" s="92">
        <f t="shared" ref="D21:K21" si="3">+D23+D24+D25</f>
        <v>8200000</v>
      </c>
      <c r="E21" s="92">
        <f t="shared" si="3"/>
        <v>-49800400</v>
      </c>
      <c r="F21" s="92">
        <f t="shared" si="3"/>
        <v>177363600</v>
      </c>
      <c r="G21" s="92">
        <f t="shared" si="3"/>
        <v>98346438.710000008</v>
      </c>
      <c r="H21" s="92">
        <f t="shared" si="3"/>
        <v>28273966</v>
      </c>
      <c r="I21" s="92">
        <f t="shared" si="3"/>
        <v>0</v>
      </c>
      <c r="J21" s="92">
        <f t="shared" si="3"/>
        <v>126620404.71000001</v>
      </c>
      <c r="K21" s="92">
        <f t="shared" si="3"/>
        <v>50743195.289999992</v>
      </c>
      <c r="L21" s="84">
        <f>+(J21/F21)*100</f>
        <v>71.390299198933718</v>
      </c>
    </row>
    <row r="22" spans="1:15" ht="8.25" customHeight="1" outlineLevel="1" x14ac:dyDescent="0.2">
      <c r="A22" s="9"/>
      <c r="B22" s="16"/>
      <c r="C22" s="89"/>
      <c r="D22" s="89"/>
      <c r="E22" s="89"/>
      <c r="F22" s="89"/>
      <c r="G22" s="89"/>
      <c r="H22" s="89"/>
      <c r="I22" s="89"/>
      <c r="J22" s="89"/>
      <c r="K22" s="89"/>
    </row>
    <row r="23" spans="1:15" x14ac:dyDescent="0.2">
      <c r="A23" s="11" t="s">
        <v>22</v>
      </c>
      <c r="B23" s="16" t="s">
        <v>23</v>
      </c>
      <c r="C23" s="91">
        <v>218964000</v>
      </c>
      <c r="D23" s="91">
        <v>8200000</v>
      </c>
      <c r="E23" s="91">
        <v>-49800400</v>
      </c>
      <c r="F23" s="91">
        <f>+C23+D23+E23</f>
        <v>177363600</v>
      </c>
      <c r="G23" s="91">
        <v>98346438.710000008</v>
      </c>
      <c r="H23" s="91">
        <v>28273966</v>
      </c>
      <c r="I23" s="91">
        <v>0</v>
      </c>
      <c r="J23" s="91">
        <f>+G23+H23</f>
        <v>126620404.71000001</v>
      </c>
      <c r="K23" s="91">
        <f>+F23-J23-I23</f>
        <v>50743195.289999992</v>
      </c>
      <c r="L23" s="85">
        <f>+(J23/F23)*100</f>
        <v>71.390299198933718</v>
      </c>
      <c r="O23" s="121"/>
    </row>
    <row r="24" spans="1:15" hidden="1" x14ac:dyDescent="0.2">
      <c r="A24" s="11" t="s">
        <v>231</v>
      </c>
      <c r="B24" s="16" t="s">
        <v>232</v>
      </c>
      <c r="C24" s="91">
        <v>0</v>
      </c>
      <c r="D24" s="91">
        <v>0</v>
      </c>
      <c r="E24" s="91">
        <v>0</v>
      </c>
      <c r="F24" s="91">
        <f t="shared" ref="F24:F25" si="4">+C24+D24+E24</f>
        <v>0</v>
      </c>
      <c r="G24" s="91">
        <v>0</v>
      </c>
      <c r="H24" s="91">
        <v>0</v>
      </c>
      <c r="I24" s="91">
        <v>0</v>
      </c>
      <c r="J24" s="91">
        <f t="shared" ref="J24:J25" si="5">+G24+H24</f>
        <v>0</v>
      </c>
      <c r="K24" s="91">
        <f t="shared" ref="K24:K25" si="6">+F24-J24-I24</f>
        <v>0</v>
      </c>
      <c r="L24" s="85" t="e">
        <f t="shared" ref="L24:L25" si="7">+(J24/F24)*100</f>
        <v>#DIV/0!</v>
      </c>
    </row>
    <row r="25" spans="1:15" hidden="1" x14ac:dyDescent="0.2">
      <c r="A25" s="11" t="s">
        <v>24</v>
      </c>
      <c r="B25" s="16" t="s">
        <v>25</v>
      </c>
      <c r="C25" s="91">
        <v>0</v>
      </c>
      <c r="D25" s="91">
        <v>0</v>
      </c>
      <c r="E25" s="91">
        <v>0</v>
      </c>
      <c r="F25" s="91">
        <f t="shared" si="4"/>
        <v>0</v>
      </c>
      <c r="G25" s="91">
        <v>0</v>
      </c>
      <c r="H25" s="91">
        <v>0</v>
      </c>
      <c r="I25" s="91">
        <v>0</v>
      </c>
      <c r="J25" s="91">
        <f t="shared" si="5"/>
        <v>0</v>
      </c>
      <c r="K25" s="91">
        <f t="shared" si="6"/>
        <v>0</v>
      </c>
      <c r="L25" s="85" t="e">
        <f t="shared" si="7"/>
        <v>#DIV/0!</v>
      </c>
    </row>
    <row r="26" spans="1:15" ht="8.25" customHeight="1" outlineLevel="1" x14ac:dyDescent="0.2">
      <c r="A26" s="9"/>
      <c r="B26" s="16"/>
      <c r="C26" s="89"/>
      <c r="D26" s="89"/>
      <c r="E26" s="89"/>
      <c r="F26" s="89"/>
      <c r="G26" s="89"/>
      <c r="H26" s="89"/>
      <c r="I26" s="89"/>
      <c r="J26" s="89"/>
      <c r="K26" s="89"/>
    </row>
    <row r="27" spans="1:15" outlineLevel="1" x14ac:dyDescent="0.2">
      <c r="A27" s="8" t="s">
        <v>26</v>
      </c>
      <c r="B27" s="18" t="s">
        <v>27</v>
      </c>
      <c r="C27" s="92">
        <f>+C29+C30+C31+C32+C33</f>
        <v>1357947700</v>
      </c>
      <c r="D27" s="92">
        <f t="shared" ref="D27:K27" si="8">+D29+D30+D31+D32+D33</f>
        <v>43084300</v>
      </c>
      <c r="E27" s="92">
        <f t="shared" si="8"/>
        <v>30069620</v>
      </c>
      <c r="F27" s="92">
        <f t="shared" si="8"/>
        <v>1431101620</v>
      </c>
      <c r="G27" s="92">
        <f t="shared" si="8"/>
        <v>999198351.70999992</v>
      </c>
      <c r="H27" s="92">
        <f t="shared" si="8"/>
        <v>263175278.47000003</v>
      </c>
      <c r="I27" s="92">
        <f t="shared" si="8"/>
        <v>0</v>
      </c>
      <c r="J27" s="92">
        <f t="shared" si="8"/>
        <v>1262373630.1799998</v>
      </c>
      <c r="K27" s="92">
        <f t="shared" si="8"/>
        <v>168727989.82000005</v>
      </c>
      <c r="L27" s="84">
        <f>+(J27/F27)*100</f>
        <v>88.209922519688007</v>
      </c>
    </row>
    <row r="28" spans="1:15" ht="8.25" customHeight="1" outlineLevel="1" x14ac:dyDescent="0.2">
      <c r="A28" s="9"/>
      <c r="B28" s="16"/>
      <c r="C28" s="89"/>
      <c r="D28" s="89"/>
      <c r="E28" s="89"/>
      <c r="F28" s="89"/>
      <c r="G28" s="89"/>
      <c r="H28" s="89"/>
      <c r="I28" s="89"/>
      <c r="J28" s="89"/>
      <c r="K28" s="89"/>
    </row>
    <row r="29" spans="1:15" x14ac:dyDescent="0.2">
      <c r="A29" s="11" t="s">
        <v>28</v>
      </c>
      <c r="B29" s="16" t="s">
        <v>304</v>
      </c>
      <c r="C29" s="91">
        <v>284839700</v>
      </c>
      <c r="D29" s="91">
        <v>10622770</v>
      </c>
      <c r="E29" s="91">
        <v>15864500</v>
      </c>
      <c r="F29" s="91">
        <f t="shared" ref="F29:F33" si="9">+C29+D29+E29</f>
        <v>311326970</v>
      </c>
      <c r="G29" s="91">
        <v>210551598.80000001</v>
      </c>
      <c r="H29" s="91">
        <v>67621868.849999994</v>
      </c>
      <c r="I29" s="91">
        <v>0</v>
      </c>
      <c r="J29" s="91">
        <f t="shared" ref="J29:J33" si="10">+G29+H29</f>
        <v>278173467.64999998</v>
      </c>
      <c r="K29" s="91">
        <f t="shared" ref="K29:K33" si="11">+F29-J29-I29</f>
        <v>33153502.350000024</v>
      </c>
      <c r="L29" s="85">
        <f t="shared" ref="L29:L33" si="12">+(J29/F29)*100</f>
        <v>89.350905785643945</v>
      </c>
    </row>
    <row r="30" spans="1:15" x14ac:dyDescent="0.2">
      <c r="A30" s="11" t="s">
        <v>29</v>
      </c>
      <c r="B30" s="16" t="s">
        <v>305</v>
      </c>
      <c r="C30" s="91">
        <v>381065000</v>
      </c>
      <c r="D30" s="91">
        <v>12861750</v>
      </c>
      <c r="E30" s="91">
        <v>19324490</v>
      </c>
      <c r="F30" s="91">
        <f t="shared" si="9"/>
        <v>413251240</v>
      </c>
      <c r="G30" s="91">
        <v>271721857.03999996</v>
      </c>
      <c r="H30" s="91">
        <v>87489209.200000003</v>
      </c>
      <c r="I30" s="91">
        <v>0</v>
      </c>
      <c r="J30" s="91">
        <f t="shared" si="10"/>
        <v>359211066.23999995</v>
      </c>
      <c r="K30" s="91">
        <f t="shared" si="11"/>
        <v>54040173.76000005</v>
      </c>
      <c r="L30" s="85">
        <f t="shared" si="12"/>
        <v>86.923167185172872</v>
      </c>
    </row>
    <row r="31" spans="1:15" x14ac:dyDescent="0.2">
      <c r="A31" s="11" t="s">
        <v>30</v>
      </c>
      <c r="B31" s="16" t="s">
        <v>306</v>
      </c>
      <c r="C31" s="91">
        <v>302758700</v>
      </c>
      <c r="D31" s="91">
        <v>9938460</v>
      </c>
      <c r="E31" s="91">
        <v>-3894370</v>
      </c>
      <c r="F31" s="91">
        <f t="shared" si="9"/>
        <v>308802790</v>
      </c>
      <c r="G31" s="91">
        <v>191526324.75999999</v>
      </c>
      <c r="H31" s="91">
        <v>77749971.920000002</v>
      </c>
      <c r="I31" s="91">
        <v>0</v>
      </c>
      <c r="J31" s="91">
        <f t="shared" si="10"/>
        <v>269276296.68000001</v>
      </c>
      <c r="K31" s="91">
        <f t="shared" si="11"/>
        <v>39526493.319999993</v>
      </c>
      <c r="L31" s="85">
        <f t="shared" si="12"/>
        <v>87.200085426689313</v>
      </c>
    </row>
    <row r="32" spans="1:15" x14ac:dyDescent="0.2">
      <c r="A32" s="11" t="s">
        <v>31</v>
      </c>
      <c r="B32" s="16" t="s">
        <v>32</v>
      </c>
      <c r="C32" s="91">
        <v>283265000</v>
      </c>
      <c r="D32" s="91">
        <v>3983830</v>
      </c>
      <c r="E32" s="91">
        <v>-8145330</v>
      </c>
      <c r="F32" s="91">
        <f t="shared" si="9"/>
        <v>279103500</v>
      </c>
      <c r="G32" s="91">
        <v>256374266.96000001</v>
      </c>
      <c r="H32" s="91">
        <v>8542481.9000000004</v>
      </c>
      <c r="I32" s="91">
        <v>0</v>
      </c>
      <c r="J32" s="91">
        <f t="shared" si="10"/>
        <v>264916748.86000001</v>
      </c>
      <c r="K32" s="91">
        <f t="shared" si="11"/>
        <v>14186751.139999986</v>
      </c>
      <c r="L32" s="85">
        <f t="shared" si="12"/>
        <v>94.917028579003855</v>
      </c>
    </row>
    <row r="33" spans="1:12" x14ac:dyDescent="0.2">
      <c r="A33" s="11" t="s">
        <v>33</v>
      </c>
      <c r="B33" s="16" t="s">
        <v>34</v>
      </c>
      <c r="C33" s="91">
        <v>106019300</v>
      </c>
      <c r="D33" s="91">
        <v>5677490</v>
      </c>
      <c r="E33" s="91">
        <v>6920330</v>
      </c>
      <c r="F33" s="91">
        <f t="shared" si="9"/>
        <v>118617120</v>
      </c>
      <c r="G33" s="91">
        <v>69024304.150000006</v>
      </c>
      <c r="H33" s="91">
        <v>21771746.600000001</v>
      </c>
      <c r="I33" s="91">
        <v>0</v>
      </c>
      <c r="J33" s="91">
        <f t="shared" si="10"/>
        <v>90796050.75</v>
      </c>
      <c r="K33" s="91">
        <f t="shared" si="11"/>
        <v>27821069.25</v>
      </c>
      <c r="L33" s="85">
        <f t="shared" si="12"/>
        <v>76.545485803398364</v>
      </c>
    </row>
    <row r="34" spans="1:12" ht="8.25" customHeight="1" outlineLevel="1" x14ac:dyDescent="0.2">
      <c r="A34" s="9"/>
      <c r="B34" s="16"/>
      <c r="C34" s="89"/>
      <c r="D34" s="89"/>
      <c r="E34" s="89"/>
      <c r="F34" s="89"/>
      <c r="G34" s="89"/>
      <c r="H34" s="89"/>
      <c r="I34" s="89"/>
      <c r="J34" s="89"/>
      <c r="K34" s="89"/>
    </row>
    <row r="35" spans="1:12" outlineLevel="1" x14ac:dyDescent="0.2">
      <c r="A35" s="8" t="s">
        <v>35</v>
      </c>
      <c r="B35" s="18" t="s">
        <v>36</v>
      </c>
      <c r="C35" s="92">
        <f>+C37+C38+C39+C40+C41</f>
        <v>608792700</v>
      </c>
      <c r="D35" s="92">
        <f t="shared" ref="D35:K35" si="13">+D37+D38+D39+D40+D41</f>
        <v>18392440</v>
      </c>
      <c r="E35" s="92">
        <f t="shared" si="13"/>
        <v>-16873461</v>
      </c>
      <c r="F35" s="92">
        <f t="shared" si="13"/>
        <v>610311679</v>
      </c>
      <c r="G35" s="92">
        <f t="shared" si="13"/>
        <v>421976675.30000001</v>
      </c>
      <c r="H35" s="92">
        <f t="shared" si="13"/>
        <v>118788041.48</v>
      </c>
      <c r="I35" s="92">
        <f t="shared" si="13"/>
        <v>0</v>
      </c>
      <c r="J35" s="92">
        <f t="shared" si="13"/>
        <v>540764716.77999997</v>
      </c>
      <c r="K35" s="92">
        <f t="shared" si="13"/>
        <v>69546962.219999999</v>
      </c>
      <c r="L35" s="84">
        <f>+(J35/F35)*100</f>
        <v>88.604681081320095</v>
      </c>
    </row>
    <row r="36" spans="1:12" ht="8.25" customHeight="1" outlineLevel="1" x14ac:dyDescent="0.2">
      <c r="A36" s="9"/>
      <c r="B36" s="16"/>
      <c r="C36" s="89"/>
      <c r="D36" s="89"/>
      <c r="E36" s="89"/>
      <c r="F36" s="89"/>
      <c r="G36" s="89"/>
      <c r="H36" s="89"/>
      <c r="I36" s="89"/>
      <c r="J36" s="89"/>
      <c r="K36" s="89"/>
    </row>
    <row r="37" spans="1:12" x14ac:dyDescent="0.2">
      <c r="A37" s="9" t="s">
        <v>37</v>
      </c>
      <c r="B37" s="16" t="s">
        <v>307</v>
      </c>
      <c r="C37" s="91">
        <v>336199300</v>
      </c>
      <c r="D37" s="91">
        <v>10157020</v>
      </c>
      <c r="E37" s="91">
        <v>-9321255</v>
      </c>
      <c r="F37" s="91">
        <f t="shared" ref="F37:F41" si="14">+C37+D37+E37</f>
        <v>337035065</v>
      </c>
      <c r="G37" s="91">
        <v>233080021.55000001</v>
      </c>
      <c r="H37" s="91">
        <v>64760202.859999999</v>
      </c>
      <c r="I37" s="91">
        <v>0</v>
      </c>
      <c r="J37" s="91">
        <f t="shared" ref="J37:J41" si="15">+G37+H37</f>
        <v>297840224.41000003</v>
      </c>
      <c r="K37" s="91">
        <f t="shared" ref="K37:K41" si="16">+F37-J37-I37</f>
        <v>39194840.589999974</v>
      </c>
      <c r="L37" s="85">
        <f t="shared" ref="L37:L41" si="17">+(J37/F37)*100</f>
        <v>88.370693538964559</v>
      </c>
    </row>
    <row r="38" spans="1:12" x14ac:dyDescent="0.2">
      <c r="A38" s="9" t="s">
        <v>38</v>
      </c>
      <c r="B38" s="16" t="s">
        <v>308</v>
      </c>
      <c r="C38" s="91">
        <v>18173300</v>
      </c>
      <c r="D38" s="91">
        <v>549030</v>
      </c>
      <c r="E38" s="91">
        <v>-503145</v>
      </c>
      <c r="F38" s="91">
        <f t="shared" si="14"/>
        <v>18219185</v>
      </c>
      <c r="G38" s="91">
        <v>12593110.370000001</v>
      </c>
      <c r="H38" s="91">
        <v>3601770.34</v>
      </c>
      <c r="I38" s="91">
        <v>0</v>
      </c>
      <c r="J38" s="91">
        <f t="shared" si="15"/>
        <v>16194880.710000001</v>
      </c>
      <c r="K38" s="91">
        <f t="shared" si="16"/>
        <v>2024304.2899999991</v>
      </c>
      <c r="L38" s="85">
        <f t="shared" si="17"/>
        <v>88.889161123288446</v>
      </c>
    </row>
    <row r="39" spans="1:12" x14ac:dyDescent="0.2">
      <c r="A39" s="9" t="s">
        <v>39</v>
      </c>
      <c r="B39" s="16" t="s">
        <v>309</v>
      </c>
      <c r="C39" s="91">
        <v>54518600</v>
      </c>
      <c r="D39" s="91">
        <v>1647080</v>
      </c>
      <c r="E39" s="91">
        <v>-1509435</v>
      </c>
      <c r="F39" s="91">
        <f t="shared" si="14"/>
        <v>54656245</v>
      </c>
      <c r="G39" s="91">
        <v>37779330.960000001</v>
      </c>
      <c r="H39" s="91">
        <v>10805311.060000001</v>
      </c>
      <c r="I39" s="91">
        <v>0</v>
      </c>
      <c r="J39" s="91">
        <f t="shared" si="15"/>
        <v>48584642.020000003</v>
      </c>
      <c r="K39" s="91">
        <f t="shared" si="16"/>
        <v>6071602.9799999967</v>
      </c>
      <c r="L39" s="85">
        <f t="shared" si="17"/>
        <v>88.891291416012947</v>
      </c>
    </row>
    <row r="40" spans="1:12" x14ac:dyDescent="0.2">
      <c r="A40" s="9" t="s">
        <v>40</v>
      </c>
      <c r="B40" s="16" t="s">
        <v>310</v>
      </c>
      <c r="C40" s="91">
        <v>181728000</v>
      </c>
      <c r="D40" s="91">
        <v>5490280</v>
      </c>
      <c r="E40" s="91">
        <v>-5036481</v>
      </c>
      <c r="F40" s="91">
        <f t="shared" si="14"/>
        <v>182181799</v>
      </c>
      <c r="G40" s="91">
        <v>125931102.47999999</v>
      </c>
      <c r="H40" s="91">
        <v>36018986.799999997</v>
      </c>
      <c r="I40" s="91">
        <v>0</v>
      </c>
      <c r="J40" s="91">
        <f t="shared" si="15"/>
        <v>161950089.27999997</v>
      </c>
      <c r="K40" s="91">
        <f t="shared" si="16"/>
        <v>20231709.720000029</v>
      </c>
      <c r="L40" s="85">
        <f t="shared" si="17"/>
        <v>88.894768944509096</v>
      </c>
    </row>
    <row r="41" spans="1:12" x14ac:dyDescent="0.2">
      <c r="A41" s="9" t="s">
        <v>41</v>
      </c>
      <c r="B41" s="70" t="s">
        <v>311</v>
      </c>
      <c r="C41" s="91">
        <v>18173500</v>
      </c>
      <c r="D41" s="91">
        <v>549030</v>
      </c>
      <c r="E41" s="91">
        <v>-503145</v>
      </c>
      <c r="F41" s="91">
        <f t="shared" si="14"/>
        <v>18219385</v>
      </c>
      <c r="G41" s="91">
        <v>12593109.940000001</v>
      </c>
      <c r="H41" s="91">
        <v>3601770.42</v>
      </c>
      <c r="I41" s="91">
        <v>0</v>
      </c>
      <c r="J41" s="91">
        <f t="shared" si="15"/>
        <v>16194880.360000001</v>
      </c>
      <c r="K41" s="91">
        <f t="shared" si="16"/>
        <v>2024504.6399999987</v>
      </c>
      <c r="L41" s="85">
        <f t="shared" si="17"/>
        <v>88.888183437585852</v>
      </c>
    </row>
    <row r="42" spans="1:12" ht="8.25" customHeight="1" outlineLevel="1" x14ac:dyDescent="0.2">
      <c r="A42" s="9"/>
      <c r="B42" s="16"/>
      <c r="C42" s="89"/>
      <c r="D42" s="89"/>
      <c r="E42" s="89"/>
      <c r="F42" s="89"/>
      <c r="G42" s="89"/>
      <c r="H42" s="89"/>
      <c r="I42" s="89"/>
      <c r="J42" s="89"/>
      <c r="K42" s="89"/>
    </row>
    <row r="43" spans="1:12" outlineLevel="1" x14ac:dyDescent="0.2">
      <c r="A43" s="8" t="s">
        <v>42</v>
      </c>
      <c r="B43" s="18" t="s">
        <v>43</v>
      </c>
      <c r="C43" s="92">
        <f>+C46+C47+C45</f>
        <v>348193100</v>
      </c>
      <c r="D43" s="92">
        <f t="shared" ref="D43:K43" si="18">+D46+D47+D45</f>
        <v>10519370</v>
      </c>
      <c r="E43" s="92">
        <f t="shared" si="18"/>
        <v>-9646755</v>
      </c>
      <c r="F43" s="92">
        <f t="shared" si="18"/>
        <v>349065715</v>
      </c>
      <c r="G43" s="92">
        <f t="shared" si="18"/>
        <v>241090983.80000001</v>
      </c>
      <c r="H43" s="92">
        <f t="shared" si="18"/>
        <v>69045464.480000004</v>
      </c>
      <c r="I43" s="92">
        <f t="shared" si="18"/>
        <v>0</v>
      </c>
      <c r="J43" s="92">
        <f t="shared" si="18"/>
        <v>310136448.27999997</v>
      </c>
      <c r="K43" s="92">
        <f t="shared" si="18"/>
        <v>38929266.719999999</v>
      </c>
      <c r="L43" s="84">
        <f>+(J43/F43)*100</f>
        <v>88.847582261122369</v>
      </c>
    </row>
    <row r="44" spans="1:12" ht="8.25" customHeight="1" outlineLevel="1" x14ac:dyDescent="0.2">
      <c r="A44" s="9"/>
      <c r="B44" s="16"/>
      <c r="C44" s="89"/>
      <c r="D44" s="89"/>
      <c r="E44" s="89"/>
      <c r="F44" s="89"/>
      <c r="G44" s="89"/>
      <c r="H44" s="89"/>
      <c r="I44" s="89"/>
      <c r="J44" s="89"/>
      <c r="K44" s="89"/>
    </row>
    <row r="45" spans="1:12" x14ac:dyDescent="0.2">
      <c r="A45" s="9" t="s">
        <v>347</v>
      </c>
      <c r="B45" s="16" t="s">
        <v>348</v>
      </c>
      <c r="C45" s="91">
        <v>184636500</v>
      </c>
      <c r="D45" s="91">
        <v>5578120</v>
      </c>
      <c r="E45" s="91">
        <v>-5118429</v>
      </c>
      <c r="F45" s="91">
        <f>+C45+D45+E45</f>
        <v>185096191</v>
      </c>
      <c r="G45" s="91">
        <v>127980987.58</v>
      </c>
      <c r="H45" s="91">
        <v>36627961.420000002</v>
      </c>
      <c r="I45" s="91">
        <v>0</v>
      </c>
      <c r="J45" s="91">
        <f>+G45+H45</f>
        <v>164608949</v>
      </c>
      <c r="K45" s="91">
        <f>+F45-J45-I45</f>
        <v>20487242</v>
      </c>
      <c r="L45" s="85">
        <f>+(J45/F45)*100</f>
        <v>88.931570180177289</v>
      </c>
    </row>
    <row r="46" spans="1:12" x14ac:dyDescent="0.2">
      <c r="A46" s="9" t="s">
        <v>44</v>
      </c>
      <c r="B46" s="16" t="s">
        <v>312</v>
      </c>
      <c r="C46" s="91">
        <v>54517500</v>
      </c>
      <c r="D46" s="91">
        <v>1647080</v>
      </c>
      <c r="E46" s="91">
        <v>-1509435</v>
      </c>
      <c r="F46" s="91">
        <f>+C46+D46+E46</f>
        <v>54655145</v>
      </c>
      <c r="G46" s="91">
        <v>37825095.240000002</v>
      </c>
      <c r="H46" s="91">
        <v>10805311.130000001</v>
      </c>
      <c r="I46" s="91">
        <v>0</v>
      </c>
      <c r="J46" s="91">
        <f>+G46+H46</f>
        <v>48630406.370000005</v>
      </c>
      <c r="K46" s="91">
        <f>+F46-J46-I46</f>
        <v>6024738.6299999952</v>
      </c>
      <c r="L46" s="85">
        <f>+(J46/F46)*100</f>
        <v>88.976813381430063</v>
      </c>
    </row>
    <row r="47" spans="1:12" x14ac:dyDescent="0.2">
      <c r="A47" s="9" t="s">
        <v>45</v>
      </c>
      <c r="B47" s="16" t="s">
        <v>313</v>
      </c>
      <c r="C47" s="91">
        <v>109039100</v>
      </c>
      <c r="D47" s="91">
        <v>3294170</v>
      </c>
      <c r="E47" s="91">
        <v>-3018891</v>
      </c>
      <c r="F47" s="91">
        <f>+C47+D47+E47</f>
        <v>109314379</v>
      </c>
      <c r="G47" s="91">
        <v>75284900.980000004</v>
      </c>
      <c r="H47" s="91">
        <v>21612191.93</v>
      </c>
      <c r="I47" s="91">
        <v>0</v>
      </c>
      <c r="J47" s="91">
        <f>+G47+H47</f>
        <v>96897092.909999996</v>
      </c>
      <c r="K47" s="91">
        <f>+F47-J47-I47</f>
        <v>12417286.090000004</v>
      </c>
      <c r="L47" s="85">
        <f>+(J47/F47)*100</f>
        <v>88.640756866944287</v>
      </c>
    </row>
    <row r="48" spans="1:12" outlineLevel="1" x14ac:dyDescent="0.2">
      <c r="A48" s="9"/>
      <c r="B48" s="16"/>
      <c r="C48" s="91"/>
      <c r="D48" s="91"/>
      <c r="E48" s="91"/>
      <c r="F48" s="91"/>
      <c r="G48" s="91"/>
      <c r="H48" s="91"/>
      <c r="I48" s="91"/>
      <c r="J48" s="91"/>
      <c r="K48" s="91"/>
      <c r="L48" s="85"/>
    </row>
    <row r="49" spans="1:12" outlineLevel="1" x14ac:dyDescent="0.2">
      <c r="A49" s="8" t="s">
        <v>223</v>
      </c>
      <c r="B49" s="18" t="s">
        <v>224</v>
      </c>
      <c r="C49" s="92">
        <f>+C51</f>
        <v>0</v>
      </c>
      <c r="D49" s="92">
        <f t="shared" ref="D49:K49" si="19">+D51</f>
        <v>4000000</v>
      </c>
      <c r="E49" s="92">
        <f t="shared" si="19"/>
        <v>0</v>
      </c>
      <c r="F49" s="92">
        <f t="shared" si="19"/>
        <v>4000000</v>
      </c>
      <c r="G49" s="92">
        <f t="shared" si="19"/>
        <v>1159000</v>
      </c>
      <c r="H49" s="92">
        <f t="shared" si="19"/>
        <v>1025000</v>
      </c>
      <c r="I49" s="92">
        <f t="shared" si="19"/>
        <v>0</v>
      </c>
      <c r="J49" s="92">
        <f t="shared" si="19"/>
        <v>2184000</v>
      </c>
      <c r="K49" s="92">
        <f t="shared" si="19"/>
        <v>1816000</v>
      </c>
      <c r="L49" s="84">
        <f>+(J49/F49)*100</f>
        <v>54.6</v>
      </c>
    </row>
    <row r="50" spans="1:12" ht="6.75" customHeight="1" outlineLevel="1" x14ac:dyDescent="0.2">
      <c r="A50" s="4"/>
      <c r="B50" s="28"/>
      <c r="C50" s="93"/>
      <c r="D50" s="93"/>
      <c r="E50" s="93"/>
      <c r="F50" s="93"/>
      <c r="G50" s="93"/>
      <c r="H50" s="93"/>
      <c r="I50" s="93"/>
      <c r="J50" s="93"/>
      <c r="K50" s="93"/>
      <c r="L50" s="85"/>
    </row>
    <row r="51" spans="1:12" x14ac:dyDescent="0.2">
      <c r="A51" s="29" t="s">
        <v>221</v>
      </c>
      <c r="B51" s="30" t="s">
        <v>222</v>
      </c>
      <c r="C51" s="91">
        <v>0</v>
      </c>
      <c r="D51" s="91">
        <v>4000000</v>
      </c>
      <c r="E51" s="91">
        <v>0</v>
      </c>
      <c r="F51" s="91">
        <f>+C51+D51+E51</f>
        <v>4000000</v>
      </c>
      <c r="G51" s="91">
        <v>1159000</v>
      </c>
      <c r="H51" s="91">
        <v>1025000</v>
      </c>
      <c r="I51" s="91">
        <v>0</v>
      </c>
      <c r="J51" s="91">
        <f>+G51+H51</f>
        <v>2184000</v>
      </c>
      <c r="K51" s="91">
        <f>+F51-J51-I51</f>
        <v>1816000</v>
      </c>
      <c r="L51" s="85">
        <f>+(J51/F51)*100</f>
        <v>54.6</v>
      </c>
    </row>
    <row r="52" spans="1:12" ht="12" thickBot="1" x14ac:dyDescent="0.25">
      <c r="A52" s="9"/>
      <c r="B52" s="16"/>
      <c r="C52" s="91"/>
      <c r="D52" s="91"/>
      <c r="E52" s="91"/>
      <c r="F52" s="91"/>
      <c r="G52" s="91"/>
      <c r="H52" s="91"/>
      <c r="I52" s="91"/>
      <c r="J52" s="91"/>
      <c r="K52" s="91"/>
      <c r="L52" s="81"/>
    </row>
    <row r="53" spans="1:12" ht="12" thickBot="1" x14ac:dyDescent="0.25">
      <c r="A53" s="25" t="s">
        <v>46</v>
      </c>
      <c r="B53" s="17" t="s">
        <v>47</v>
      </c>
      <c r="C53" s="90">
        <f>+C55+C62+C70+C80+C89+C96+C100+C106+C117+C121</f>
        <v>2244504040</v>
      </c>
      <c r="D53" s="90">
        <f t="shared" ref="D53:K53" si="20">+D55+D62+D70+D80+D89+D96+D100+D106+D117+D121</f>
        <v>56912953</v>
      </c>
      <c r="E53" s="90">
        <f t="shared" si="20"/>
        <v>-143247079</v>
      </c>
      <c r="F53" s="90">
        <f t="shared" si="20"/>
        <v>2158169914</v>
      </c>
      <c r="G53" s="90">
        <f t="shared" si="20"/>
        <v>1348183164.4299998</v>
      </c>
      <c r="H53" s="90">
        <f t="shared" si="20"/>
        <v>553558042.74000013</v>
      </c>
      <c r="I53" s="90">
        <f>+I55+I62+I70+I80+I89+I96+I100+I106+I117+I121</f>
        <v>0</v>
      </c>
      <c r="J53" s="90">
        <f t="shared" si="20"/>
        <v>1901741207.1699998</v>
      </c>
      <c r="K53" s="90">
        <f t="shared" si="20"/>
        <v>256428706.82999992</v>
      </c>
      <c r="L53" s="80">
        <f>+(J53/F53)*100</f>
        <v>88.118233640152582</v>
      </c>
    </row>
    <row r="54" spans="1:12" ht="8.25" customHeight="1" outlineLevel="1" x14ac:dyDescent="0.2">
      <c r="A54" s="9"/>
      <c r="B54" s="16"/>
      <c r="C54" s="89"/>
      <c r="D54" s="89"/>
      <c r="E54" s="89"/>
      <c r="F54" s="89"/>
      <c r="G54" s="89"/>
      <c r="H54" s="89"/>
      <c r="I54" s="89"/>
      <c r="J54" s="89"/>
      <c r="K54" s="89"/>
    </row>
    <row r="55" spans="1:12" outlineLevel="1" x14ac:dyDescent="0.2">
      <c r="A55" s="8" t="s">
        <v>48</v>
      </c>
      <c r="B55" s="18" t="s">
        <v>49</v>
      </c>
      <c r="C55" s="92">
        <f>+C57+C58+C59+C60</f>
        <v>611407333</v>
      </c>
      <c r="D55" s="92">
        <f t="shared" ref="D55:K55" si="21">+D57+D58+D59+D60</f>
        <v>35620000</v>
      </c>
      <c r="E55" s="92">
        <f t="shared" si="21"/>
        <v>-72231650</v>
      </c>
      <c r="F55" s="92">
        <f t="shared" si="21"/>
        <v>574795683</v>
      </c>
      <c r="G55" s="92">
        <f t="shared" si="21"/>
        <v>376685142.20000005</v>
      </c>
      <c r="H55" s="92">
        <f t="shared" si="21"/>
        <v>176556767.65000001</v>
      </c>
      <c r="I55" s="92">
        <f t="shared" si="21"/>
        <v>0</v>
      </c>
      <c r="J55" s="92">
        <f t="shared" si="21"/>
        <v>553241909.85000002</v>
      </c>
      <c r="K55" s="92">
        <f t="shared" si="21"/>
        <v>21553773.149999946</v>
      </c>
      <c r="L55" s="84">
        <f>+(J55/F55)*100</f>
        <v>96.25018527670467</v>
      </c>
    </row>
    <row r="56" spans="1:12" ht="8.25" customHeight="1" outlineLevel="1" x14ac:dyDescent="0.2">
      <c r="A56" s="9"/>
      <c r="B56" s="16"/>
      <c r="C56" s="89"/>
      <c r="D56" s="89"/>
      <c r="E56" s="89"/>
      <c r="F56" s="89"/>
      <c r="G56" s="89"/>
      <c r="H56" s="89"/>
      <c r="I56" s="89"/>
      <c r="J56" s="89"/>
      <c r="K56" s="89"/>
    </row>
    <row r="57" spans="1:12" x14ac:dyDescent="0.2">
      <c r="A57" s="9" t="s">
        <v>50</v>
      </c>
      <c r="B57" s="16" t="s">
        <v>51</v>
      </c>
      <c r="C57" s="91">
        <v>370456863</v>
      </c>
      <c r="D57" s="91">
        <v>0</v>
      </c>
      <c r="E57" s="91">
        <v>-4231650</v>
      </c>
      <c r="F57" s="91">
        <f t="shared" ref="F57:F60" si="22">+C57+D57+E57</f>
        <v>366225213</v>
      </c>
      <c r="G57" s="91">
        <v>220851129.36000001</v>
      </c>
      <c r="H57" s="91">
        <v>139331288.96000001</v>
      </c>
      <c r="I57" s="91">
        <v>0</v>
      </c>
      <c r="J57" s="91">
        <f t="shared" ref="J57:J60" si="23">+G57+H57</f>
        <v>360182418.32000005</v>
      </c>
      <c r="K57" s="91">
        <f t="shared" ref="K57:K60" si="24">+F57-J57-I57</f>
        <v>6042794.6799999475</v>
      </c>
      <c r="L57" s="85">
        <f t="shared" ref="L57:L59" si="25">+(J57/F57)*100</f>
        <v>98.349978519911474</v>
      </c>
    </row>
    <row r="58" spans="1:12" x14ac:dyDescent="0.2">
      <c r="A58" s="9" t="s">
        <v>52</v>
      </c>
      <c r="B58" s="16" t="s">
        <v>53</v>
      </c>
      <c r="C58" s="91">
        <v>239970470</v>
      </c>
      <c r="D58" s="91">
        <v>36600000</v>
      </c>
      <c r="E58" s="91">
        <v>-68000000</v>
      </c>
      <c r="F58" s="91">
        <f t="shared" si="22"/>
        <v>208570470</v>
      </c>
      <c r="G58" s="91">
        <v>155834012.84</v>
      </c>
      <c r="H58" s="91">
        <v>37225478.689999998</v>
      </c>
      <c r="I58" s="91">
        <v>0</v>
      </c>
      <c r="J58" s="91">
        <f t="shared" si="23"/>
        <v>193059491.53</v>
      </c>
      <c r="K58" s="91">
        <f t="shared" si="24"/>
        <v>15510978.469999999</v>
      </c>
      <c r="L58" s="85">
        <f t="shared" si="25"/>
        <v>92.563195321945628</v>
      </c>
    </row>
    <row r="59" spans="1:12" hidden="1" x14ac:dyDescent="0.2">
      <c r="A59" s="9" t="s">
        <v>54</v>
      </c>
      <c r="B59" s="16" t="s">
        <v>55</v>
      </c>
      <c r="C59" s="91">
        <v>0</v>
      </c>
      <c r="D59" s="91">
        <v>0</v>
      </c>
      <c r="E59" s="91">
        <v>0</v>
      </c>
      <c r="F59" s="91">
        <f t="shared" si="22"/>
        <v>0</v>
      </c>
      <c r="G59" s="91">
        <v>0</v>
      </c>
      <c r="H59" s="91">
        <v>0</v>
      </c>
      <c r="I59" s="91">
        <v>0</v>
      </c>
      <c r="J59" s="91">
        <f t="shared" si="23"/>
        <v>0</v>
      </c>
      <c r="K59" s="91">
        <f t="shared" si="24"/>
        <v>0</v>
      </c>
      <c r="L59" s="85" t="e">
        <f t="shared" si="25"/>
        <v>#DIV/0!</v>
      </c>
    </row>
    <row r="60" spans="1:12" x14ac:dyDescent="0.2">
      <c r="A60" s="9" t="s">
        <v>56</v>
      </c>
      <c r="B60" s="16" t="s">
        <v>57</v>
      </c>
      <c r="C60" s="91">
        <v>980000</v>
      </c>
      <c r="D60" s="91">
        <v>-980000</v>
      </c>
      <c r="E60" s="91">
        <v>0</v>
      </c>
      <c r="F60" s="91">
        <f t="shared" si="22"/>
        <v>0</v>
      </c>
      <c r="G60" s="91">
        <v>0</v>
      </c>
      <c r="H60" s="91">
        <v>0</v>
      </c>
      <c r="I60" s="91">
        <v>0</v>
      </c>
      <c r="J60" s="91">
        <f t="shared" si="23"/>
        <v>0</v>
      </c>
      <c r="K60" s="91">
        <f t="shared" si="24"/>
        <v>0</v>
      </c>
      <c r="L60" s="85">
        <v>0</v>
      </c>
    </row>
    <row r="61" spans="1:12" ht="8.25" customHeight="1" outlineLevel="1" x14ac:dyDescent="0.2">
      <c r="A61" s="9"/>
      <c r="B61" s="16"/>
      <c r="C61" s="89"/>
      <c r="D61" s="89"/>
      <c r="E61" s="89"/>
      <c r="F61" s="89"/>
      <c r="G61" s="89"/>
      <c r="H61" s="89"/>
      <c r="I61" s="89"/>
      <c r="J61" s="89"/>
      <c r="K61" s="89"/>
    </row>
    <row r="62" spans="1:12" outlineLevel="1" x14ac:dyDescent="0.2">
      <c r="A62" s="8" t="s">
        <v>58</v>
      </c>
      <c r="B62" s="18" t="s">
        <v>59</v>
      </c>
      <c r="C62" s="92">
        <f>+C64+C65+C66+C67+C68</f>
        <v>126272730</v>
      </c>
      <c r="D62" s="92">
        <f t="shared" ref="D62:K62" si="26">+D64+D65+D66+D67+D68</f>
        <v>9400000</v>
      </c>
      <c r="E62" s="92">
        <f t="shared" si="26"/>
        <v>-3349640</v>
      </c>
      <c r="F62" s="92">
        <f t="shared" si="26"/>
        <v>132323090</v>
      </c>
      <c r="G62" s="92">
        <f t="shared" si="26"/>
        <v>88789120.789999992</v>
      </c>
      <c r="H62" s="92">
        <f t="shared" si="26"/>
        <v>28113699.810000002</v>
      </c>
      <c r="I62" s="92">
        <f t="shared" si="26"/>
        <v>0</v>
      </c>
      <c r="J62" s="92">
        <f t="shared" si="26"/>
        <v>116902820.59999999</v>
      </c>
      <c r="K62" s="92">
        <f t="shared" si="26"/>
        <v>15420269.399999999</v>
      </c>
      <c r="L62" s="84">
        <f>+(J62/F62)*100</f>
        <v>88.346501430702688</v>
      </c>
    </row>
    <row r="63" spans="1:12" ht="8.25" customHeight="1" outlineLevel="1" x14ac:dyDescent="0.2">
      <c r="A63" s="9"/>
      <c r="B63" s="16"/>
      <c r="C63" s="89"/>
      <c r="D63" s="89"/>
      <c r="E63" s="89"/>
      <c r="F63" s="89"/>
      <c r="G63" s="89"/>
      <c r="H63" s="89"/>
      <c r="I63" s="89"/>
      <c r="J63" s="89"/>
      <c r="K63" s="89"/>
    </row>
    <row r="64" spans="1:12" x14ac:dyDescent="0.2">
      <c r="A64" s="9" t="s">
        <v>60</v>
      </c>
      <c r="B64" s="16" t="s">
        <v>61</v>
      </c>
      <c r="C64" s="91">
        <v>20000000</v>
      </c>
      <c r="D64" s="91">
        <v>0</v>
      </c>
      <c r="E64" s="91">
        <v>-265140</v>
      </c>
      <c r="F64" s="91">
        <f t="shared" ref="F64:F67" si="27">+C64+D64+E64</f>
        <v>19734860</v>
      </c>
      <c r="G64" s="91">
        <v>11533959</v>
      </c>
      <c r="H64" s="91">
        <v>4119173</v>
      </c>
      <c r="I64" s="91">
        <v>0</v>
      </c>
      <c r="J64" s="91">
        <f t="shared" ref="J64:J67" si="28">+G64+H64</f>
        <v>15653132</v>
      </c>
      <c r="K64" s="91">
        <f t="shared" ref="K64:K67" si="29">+F64-J64-I64</f>
        <v>4081728</v>
      </c>
      <c r="L64" s="85">
        <f t="shared" ref="L64:L67" si="30">+(J64/F64)*100</f>
        <v>79.317167692094088</v>
      </c>
    </row>
    <row r="65" spans="1:12" x14ac:dyDescent="0.2">
      <c r="A65" s="9" t="s">
        <v>62</v>
      </c>
      <c r="B65" s="20" t="s">
        <v>63</v>
      </c>
      <c r="C65" s="91">
        <v>40000000</v>
      </c>
      <c r="D65" s="91">
        <v>4800000</v>
      </c>
      <c r="E65" s="91">
        <v>-540500</v>
      </c>
      <c r="F65" s="91">
        <f t="shared" si="27"/>
        <v>44259500</v>
      </c>
      <c r="G65" s="91">
        <v>29953330</v>
      </c>
      <c r="H65" s="91">
        <v>9216205</v>
      </c>
      <c r="I65" s="91">
        <v>0</v>
      </c>
      <c r="J65" s="91">
        <f t="shared" si="28"/>
        <v>39169535</v>
      </c>
      <c r="K65" s="91">
        <f t="shared" si="29"/>
        <v>5089965</v>
      </c>
      <c r="L65" s="85">
        <f t="shared" si="30"/>
        <v>88.499723223262805</v>
      </c>
    </row>
    <row r="66" spans="1:12" x14ac:dyDescent="0.2">
      <c r="A66" s="9" t="s">
        <v>64</v>
      </c>
      <c r="B66" s="16" t="s">
        <v>65</v>
      </c>
      <c r="C66" s="91">
        <v>3100000</v>
      </c>
      <c r="D66" s="91">
        <v>0</v>
      </c>
      <c r="E66" s="91">
        <v>0</v>
      </c>
      <c r="F66" s="91">
        <f t="shared" si="27"/>
        <v>3100000</v>
      </c>
      <c r="G66" s="91">
        <v>892940</v>
      </c>
      <c r="H66" s="91">
        <v>1676910</v>
      </c>
      <c r="I66" s="91">
        <v>0</v>
      </c>
      <c r="J66" s="91">
        <f t="shared" si="28"/>
        <v>2569850</v>
      </c>
      <c r="K66" s="91">
        <f t="shared" si="29"/>
        <v>530150</v>
      </c>
      <c r="L66" s="85">
        <f t="shared" si="30"/>
        <v>82.898387096774201</v>
      </c>
    </row>
    <row r="67" spans="1:12" x14ac:dyDescent="0.2">
      <c r="A67" s="9" t="s">
        <v>66</v>
      </c>
      <c r="B67" s="16" t="s">
        <v>314</v>
      </c>
      <c r="C67" s="91">
        <v>62872730</v>
      </c>
      <c r="D67" s="91">
        <v>4600000</v>
      </c>
      <c r="E67" s="91">
        <v>-2544000</v>
      </c>
      <c r="F67" s="91">
        <f t="shared" si="27"/>
        <v>64928730</v>
      </c>
      <c r="G67" s="91">
        <v>46313691.789999999</v>
      </c>
      <c r="H67" s="91">
        <v>13019811.810000001</v>
      </c>
      <c r="I67" s="91">
        <v>0</v>
      </c>
      <c r="J67" s="91">
        <f t="shared" si="28"/>
        <v>59333503.600000001</v>
      </c>
      <c r="K67" s="91">
        <f t="shared" si="29"/>
        <v>5595226.3999999985</v>
      </c>
      <c r="L67" s="85">
        <f t="shared" si="30"/>
        <v>91.382510638972931</v>
      </c>
    </row>
    <row r="68" spans="1:12" x14ac:dyDescent="0.2">
      <c r="A68" s="9" t="s">
        <v>67</v>
      </c>
      <c r="B68" s="16" t="s">
        <v>68</v>
      </c>
      <c r="C68" s="91">
        <v>300000</v>
      </c>
      <c r="D68" s="91">
        <v>0</v>
      </c>
      <c r="E68" s="91">
        <v>0</v>
      </c>
      <c r="F68" s="91">
        <f>+C68+D68+E68</f>
        <v>300000</v>
      </c>
      <c r="G68" s="91">
        <v>95200</v>
      </c>
      <c r="H68" s="91">
        <v>81600</v>
      </c>
      <c r="I68" s="91">
        <v>0</v>
      </c>
      <c r="J68" s="91">
        <f>+G68+H68</f>
        <v>176800</v>
      </c>
      <c r="K68" s="91">
        <f>+F68-J68-I68</f>
        <v>123200</v>
      </c>
      <c r="L68" s="85">
        <f>+(J68/F68)*100</f>
        <v>58.933333333333337</v>
      </c>
    </row>
    <row r="69" spans="1:12" ht="8.25" customHeight="1" outlineLevel="1" x14ac:dyDescent="0.2">
      <c r="A69" s="9"/>
      <c r="B69" s="16"/>
      <c r="C69" s="89"/>
      <c r="D69" s="89"/>
      <c r="E69" s="89"/>
      <c r="F69" s="89"/>
      <c r="G69" s="89"/>
      <c r="H69" s="89"/>
      <c r="I69" s="89"/>
      <c r="J69" s="89"/>
      <c r="K69" s="89"/>
    </row>
    <row r="70" spans="1:12" outlineLevel="1" x14ac:dyDescent="0.2">
      <c r="A70" s="8" t="s">
        <v>69</v>
      </c>
      <c r="B70" s="18" t="s">
        <v>70</v>
      </c>
      <c r="C70" s="92">
        <f>+C72+C73+C74+C75+C76+C77+C78</f>
        <v>75230200</v>
      </c>
      <c r="D70" s="92">
        <f t="shared" ref="D70:K70" si="31">+D72+D73+D74+D75+D76+D77+D78</f>
        <v>5779266</v>
      </c>
      <c r="E70" s="92">
        <f t="shared" si="31"/>
        <v>850000</v>
      </c>
      <c r="F70" s="92">
        <f t="shared" si="31"/>
        <v>81859466</v>
      </c>
      <c r="G70" s="92">
        <f t="shared" si="31"/>
        <v>31996803.630000003</v>
      </c>
      <c r="H70" s="92">
        <f t="shared" si="31"/>
        <v>23929700.559999999</v>
      </c>
      <c r="I70" s="92">
        <f t="shared" si="31"/>
        <v>0</v>
      </c>
      <c r="J70" s="92">
        <f t="shared" si="31"/>
        <v>55926504.189999998</v>
      </c>
      <c r="K70" s="92">
        <f t="shared" si="31"/>
        <v>25932961.809999999</v>
      </c>
      <c r="L70" s="84">
        <f>+(J70/F70)*100</f>
        <v>68.320142950847</v>
      </c>
    </row>
    <row r="71" spans="1:12" ht="8.25" customHeight="1" outlineLevel="1" x14ac:dyDescent="0.2">
      <c r="A71" s="9"/>
      <c r="B71" s="16"/>
      <c r="C71" s="89"/>
      <c r="D71" s="89"/>
      <c r="E71" s="89"/>
      <c r="F71" s="89"/>
      <c r="G71" s="89"/>
      <c r="H71" s="89"/>
      <c r="I71" s="89"/>
      <c r="J71" s="89"/>
      <c r="K71" s="89"/>
    </row>
    <row r="72" spans="1:12" x14ac:dyDescent="0.2">
      <c r="A72" s="9" t="s">
        <v>71</v>
      </c>
      <c r="B72" s="16" t="s">
        <v>315</v>
      </c>
      <c r="C72" s="91">
        <v>2000000</v>
      </c>
      <c r="D72" s="91">
        <v>7000000</v>
      </c>
      <c r="E72" s="91">
        <v>0</v>
      </c>
      <c r="F72" s="91">
        <f t="shared" ref="F72:F77" si="32">+C72+D72+E72</f>
        <v>9000000</v>
      </c>
      <c r="G72" s="91">
        <v>3049150</v>
      </c>
      <c r="H72" s="91">
        <v>3306850</v>
      </c>
      <c r="I72" s="91">
        <v>0</v>
      </c>
      <c r="J72" s="91">
        <f t="shared" ref="J72:J77" si="33">+G72+H72</f>
        <v>6356000</v>
      </c>
      <c r="K72" s="91">
        <f t="shared" ref="K72:K77" si="34">+F72-J72-I72</f>
        <v>2644000</v>
      </c>
      <c r="L72" s="85">
        <f t="shared" ref="L72:L77" si="35">+(J72/F72)*100</f>
        <v>70.62222222222222</v>
      </c>
    </row>
    <row r="73" spans="1:12" hidden="1" x14ac:dyDescent="0.2">
      <c r="A73" s="9" t="s">
        <v>72</v>
      </c>
      <c r="B73" s="16" t="s">
        <v>316</v>
      </c>
      <c r="C73" s="91">
        <v>0</v>
      </c>
      <c r="D73" s="91">
        <v>0</v>
      </c>
      <c r="E73" s="91">
        <v>0</v>
      </c>
      <c r="F73" s="91">
        <f t="shared" si="32"/>
        <v>0</v>
      </c>
      <c r="G73" s="91">
        <v>0</v>
      </c>
      <c r="H73" s="91">
        <v>0</v>
      </c>
      <c r="I73" s="91">
        <v>0</v>
      </c>
      <c r="J73" s="91">
        <f t="shared" si="33"/>
        <v>0</v>
      </c>
      <c r="K73" s="91">
        <f t="shared" si="34"/>
        <v>0</v>
      </c>
      <c r="L73" s="85" t="e">
        <f t="shared" si="35"/>
        <v>#DIV/0!</v>
      </c>
    </row>
    <row r="74" spans="1:12" x14ac:dyDescent="0.2">
      <c r="A74" s="9" t="s">
        <v>73</v>
      </c>
      <c r="B74" s="16" t="s">
        <v>317</v>
      </c>
      <c r="C74" s="91">
        <v>32630000</v>
      </c>
      <c r="D74" s="91">
        <v>-5220734</v>
      </c>
      <c r="E74" s="91">
        <v>350000</v>
      </c>
      <c r="F74" s="91">
        <f t="shared" si="32"/>
        <v>27759266</v>
      </c>
      <c r="G74" s="91">
        <v>6957158.0499999998</v>
      </c>
      <c r="H74" s="91">
        <v>3159862.11</v>
      </c>
      <c r="I74" s="91">
        <v>0</v>
      </c>
      <c r="J74" s="91">
        <f t="shared" si="33"/>
        <v>10117020.16</v>
      </c>
      <c r="K74" s="91">
        <f t="shared" si="34"/>
        <v>17642245.84</v>
      </c>
      <c r="L74" s="85">
        <f t="shared" si="35"/>
        <v>36.445560772392184</v>
      </c>
    </row>
    <row r="75" spans="1:12" x14ac:dyDescent="0.2">
      <c r="A75" s="9" t="s">
        <v>74</v>
      </c>
      <c r="B75" s="16" t="s">
        <v>318</v>
      </c>
      <c r="C75" s="91">
        <v>3050000</v>
      </c>
      <c r="D75" s="91">
        <v>-500000</v>
      </c>
      <c r="E75" s="91">
        <v>500000</v>
      </c>
      <c r="F75" s="91">
        <f t="shared" si="32"/>
        <v>3050000</v>
      </c>
      <c r="G75" s="91">
        <v>246701.5</v>
      </c>
      <c r="H75" s="91">
        <v>232180</v>
      </c>
      <c r="I75" s="91">
        <v>0</v>
      </c>
      <c r="J75" s="91">
        <f t="shared" si="33"/>
        <v>478881.5</v>
      </c>
      <c r="K75" s="91">
        <f t="shared" si="34"/>
        <v>2571118.5</v>
      </c>
      <c r="L75" s="85">
        <f t="shared" si="35"/>
        <v>15.701032786885246</v>
      </c>
    </row>
    <row r="76" spans="1:12" hidden="1" x14ac:dyDescent="0.2">
      <c r="A76" s="9" t="s">
        <v>75</v>
      </c>
      <c r="B76" s="16" t="s">
        <v>76</v>
      </c>
      <c r="C76" s="91">
        <v>0</v>
      </c>
      <c r="D76" s="91">
        <v>0</v>
      </c>
      <c r="E76" s="91">
        <v>0</v>
      </c>
      <c r="F76" s="91">
        <f t="shared" si="32"/>
        <v>0</v>
      </c>
      <c r="G76" s="91">
        <v>0</v>
      </c>
      <c r="H76" s="91">
        <v>0</v>
      </c>
      <c r="I76" s="91">
        <v>0</v>
      </c>
      <c r="J76" s="91">
        <f t="shared" si="33"/>
        <v>0</v>
      </c>
      <c r="K76" s="91">
        <f t="shared" si="34"/>
        <v>0</v>
      </c>
      <c r="L76" s="85" t="e">
        <f t="shared" si="35"/>
        <v>#DIV/0!</v>
      </c>
    </row>
    <row r="77" spans="1:12" x14ac:dyDescent="0.2">
      <c r="A77" s="9" t="s">
        <v>77</v>
      </c>
      <c r="B77" s="16" t="s">
        <v>319</v>
      </c>
      <c r="C77" s="91">
        <v>6550000</v>
      </c>
      <c r="D77" s="91">
        <v>4000000</v>
      </c>
      <c r="E77" s="91">
        <v>0</v>
      </c>
      <c r="F77" s="91">
        <f t="shared" si="32"/>
        <v>10550000</v>
      </c>
      <c r="G77" s="91">
        <v>5934159.0800000001</v>
      </c>
      <c r="H77" s="91">
        <v>1921988.45</v>
      </c>
      <c r="I77" s="91">
        <v>0</v>
      </c>
      <c r="J77" s="91">
        <f t="shared" si="33"/>
        <v>7856147.5300000003</v>
      </c>
      <c r="K77" s="91">
        <f t="shared" si="34"/>
        <v>2693852.4699999997</v>
      </c>
      <c r="L77" s="85">
        <f t="shared" si="35"/>
        <v>74.465853364928918</v>
      </c>
    </row>
    <row r="78" spans="1:12" x14ac:dyDescent="0.2">
      <c r="A78" s="9" t="s">
        <v>239</v>
      </c>
      <c r="B78" s="16" t="s">
        <v>320</v>
      </c>
      <c r="C78" s="91">
        <v>31000200</v>
      </c>
      <c r="D78" s="91">
        <v>500000</v>
      </c>
      <c r="E78" s="91">
        <v>0</v>
      </c>
      <c r="F78" s="91">
        <f>+C78+D78+E78</f>
        <v>31500200</v>
      </c>
      <c r="G78" s="91">
        <v>15809635</v>
      </c>
      <c r="H78" s="91">
        <v>15308820</v>
      </c>
      <c r="I78" s="91">
        <v>0</v>
      </c>
      <c r="J78" s="91">
        <f>+G78+H78</f>
        <v>31118455</v>
      </c>
      <c r="K78" s="91">
        <f>+F78-J78-I78</f>
        <v>381745</v>
      </c>
      <c r="L78" s="85">
        <f>+(J78/F78)*100</f>
        <v>98.788118805594877</v>
      </c>
    </row>
    <row r="79" spans="1:12" ht="8.25" customHeight="1" outlineLevel="1" x14ac:dyDescent="0.2">
      <c r="A79" s="9"/>
      <c r="B79" s="16"/>
      <c r="C79" s="89"/>
      <c r="D79" s="89"/>
      <c r="E79" s="89"/>
      <c r="F79" s="89"/>
      <c r="G79" s="89"/>
      <c r="H79" s="89"/>
      <c r="I79" s="89"/>
      <c r="J79" s="89"/>
      <c r="K79" s="89"/>
    </row>
    <row r="80" spans="1:12" outlineLevel="1" x14ac:dyDescent="0.2">
      <c r="A80" s="8" t="s">
        <v>78</v>
      </c>
      <c r="B80" s="18" t="s">
        <v>79</v>
      </c>
      <c r="C80" s="92">
        <f>SUM(C82:C87)</f>
        <v>365353391</v>
      </c>
      <c r="D80" s="92">
        <f>SUM(D82:D87)</f>
        <v>7071239</v>
      </c>
      <c r="E80" s="92">
        <f t="shared" ref="E80:K80" si="36">+E83+E84+E85+E86+E87+E82</f>
        <v>71988880</v>
      </c>
      <c r="F80" s="92">
        <f t="shared" si="36"/>
        <v>444413510</v>
      </c>
      <c r="G80" s="92">
        <f t="shared" si="36"/>
        <v>217277607.77000001</v>
      </c>
      <c r="H80" s="92">
        <f t="shared" si="36"/>
        <v>137199458.31999999</v>
      </c>
      <c r="I80" s="92">
        <f t="shared" si="36"/>
        <v>0</v>
      </c>
      <c r="J80" s="92">
        <f t="shared" si="36"/>
        <v>354477066.09000003</v>
      </c>
      <c r="K80" s="92">
        <f t="shared" si="36"/>
        <v>89936443.909999996</v>
      </c>
      <c r="L80" s="84">
        <f>+(J80/F80)*100</f>
        <v>79.762891566910298</v>
      </c>
    </row>
    <row r="81" spans="1:12" ht="8.25" customHeight="1" outlineLevel="1" x14ac:dyDescent="0.2">
      <c r="A81" s="9"/>
      <c r="B81" s="16"/>
      <c r="C81" s="89"/>
      <c r="D81" s="89"/>
      <c r="E81" s="89"/>
      <c r="F81" s="89"/>
      <c r="G81" s="89"/>
      <c r="H81" s="89"/>
      <c r="I81" s="89"/>
      <c r="J81" s="89"/>
      <c r="K81" s="89"/>
    </row>
    <row r="82" spans="1:12" x14ac:dyDescent="0.2">
      <c r="A82" s="12" t="s">
        <v>353</v>
      </c>
      <c r="B82" s="16" t="s">
        <v>354</v>
      </c>
      <c r="C82" s="91">
        <v>3000000</v>
      </c>
      <c r="D82" s="91">
        <v>1500000</v>
      </c>
      <c r="E82" s="91">
        <v>0</v>
      </c>
      <c r="F82" s="91">
        <f>+C82+D82+E82</f>
        <v>4500000</v>
      </c>
      <c r="G82" s="91">
        <v>1361250</v>
      </c>
      <c r="H82" s="91">
        <v>3085500</v>
      </c>
      <c r="I82" s="91">
        <v>0</v>
      </c>
      <c r="J82" s="91">
        <f>+G82+H82</f>
        <v>4446750</v>
      </c>
      <c r="K82" s="91">
        <f>+F82-J82-I82</f>
        <v>53250</v>
      </c>
      <c r="L82" s="85">
        <f>+(J82/F82)*100</f>
        <v>98.816666666666663</v>
      </c>
    </row>
    <row r="83" spans="1:12" x14ac:dyDescent="0.2">
      <c r="A83" s="12" t="s">
        <v>80</v>
      </c>
      <c r="B83" s="16" t="s">
        <v>81</v>
      </c>
      <c r="C83" s="91">
        <v>6000000</v>
      </c>
      <c r="D83" s="91">
        <v>0</v>
      </c>
      <c r="E83" s="91">
        <v>-6000000</v>
      </c>
      <c r="F83" s="91">
        <f t="shared" ref="F83:F85" si="37">+C83+D83+E83</f>
        <v>0</v>
      </c>
      <c r="G83" s="91">
        <v>0</v>
      </c>
      <c r="H83" s="91">
        <v>0</v>
      </c>
      <c r="I83" s="91">
        <v>0</v>
      </c>
      <c r="J83" s="91">
        <f t="shared" ref="J83:J85" si="38">+G83+H83</f>
        <v>0</v>
      </c>
      <c r="K83" s="91">
        <f t="shared" ref="K83:K85" si="39">+F83-J83-I83</f>
        <v>0</v>
      </c>
      <c r="L83" s="85">
        <v>0</v>
      </c>
    </row>
    <row r="84" spans="1:12" x14ac:dyDescent="0.2">
      <c r="A84" s="12" t="s">
        <v>82</v>
      </c>
      <c r="B84" s="16" t="s">
        <v>83</v>
      </c>
      <c r="C84" s="91">
        <v>17700000</v>
      </c>
      <c r="D84" s="91">
        <v>5000000</v>
      </c>
      <c r="E84" s="91">
        <v>3600000</v>
      </c>
      <c r="F84" s="91">
        <f>+C84+D84+E84</f>
        <v>26300000</v>
      </c>
      <c r="G84" s="91">
        <v>7175000</v>
      </c>
      <c r="H84" s="91">
        <v>11842080.6</v>
      </c>
      <c r="I84" s="91">
        <v>0</v>
      </c>
      <c r="J84" s="91">
        <f>+G84+H84</f>
        <v>19017080.600000001</v>
      </c>
      <c r="K84" s="91">
        <f>+F84-J84-I84</f>
        <v>7282919.3999999985</v>
      </c>
      <c r="L84" s="85">
        <f>+(J84/F84)*100</f>
        <v>72.308291254752859</v>
      </c>
    </row>
    <row r="85" spans="1:12" x14ac:dyDescent="0.2">
      <c r="A85" s="12" t="s">
        <v>84</v>
      </c>
      <c r="B85" s="16" t="s">
        <v>85</v>
      </c>
      <c r="C85" s="91">
        <v>0</v>
      </c>
      <c r="D85" s="91">
        <v>1700000</v>
      </c>
      <c r="E85" s="91">
        <v>0</v>
      </c>
      <c r="F85" s="91">
        <f t="shared" si="37"/>
        <v>1700000</v>
      </c>
      <c r="G85" s="91">
        <v>0</v>
      </c>
      <c r="H85" s="91">
        <v>1433029.5</v>
      </c>
      <c r="I85" s="91">
        <v>0</v>
      </c>
      <c r="J85" s="91">
        <f t="shared" si="38"/>
        <v>1433029.5</v>
      </c>
      <c r="K85" s="91">
        <f t="shared" si="39"/>
        <v>266970.5</v>
      </c>
      <c r="L85" s="85">
        <f t="shared" ref="L85" si="40">+(J85/F85)*100</f>
        <v>84.295852941176477</v>
      </c>
    </row>
    <row r="86" spans="1:12" x14ac:dyDescent="0.2">
      <c r="A86" s="12" t="s">
        <v>86</v>
      </c>
      <c r="B86" s="16" t="s">
        <v>87</v>
      </c>
      <c r="C86" s="91">
        <v>119753940</v>
      </c>
      <c r="D86" s="91">
        <v>-9776350</v>
      </c>
      <c r="E86" s="91">
        <v>16340110</v>
      </c>
      <c r="F86" s="91">
        <f>+C86+D86+E86</f>
        <v>126317700</v>
      </c>
      <c r="G86" s="91">
        <v>76842938.5</v>
      </c>
      <c r="H86" s="91">
        <v>39681992.920000002</v>
      </c>
      <c r="I86" s="91">
        <v>0</v>
      </c>
      <c r="J86" s="91">
        <f>+G86+H86</f>
        <v>116524931.42</v>
      </c>
      <c r="K86" s="91">
        <f>+F86-J86-I86</f>
        <v>9792768.5799999982</v>
      </c>
      <c r="L86" s="85">
        <f>+(J86/F86)*100</f>
        <v>92.247508797262782</v>
      </c>
    </row>
    <row r="87" spans="1:12" x14ac:dyDescent="0.2">
      <c r="A87" s="12" t="s">
        <v>88</v>
      </c>
      <c r="B87" s="16" t="s">
        <v>89</v>
      </c>
      <c r="C87" s="91">
        <v>218899451</v>
      </c>
      <c r="D87" s="91">
        <v>8647589</v>
      </c>
      <c r="E87" s="91">
        <v>58048770</v>
      </c>
      <c r="F87" s="91">
        <f>+C87+D87+E87</f>
        <v>285595810</v>
      </c>
      <c r="G87" s="91">
        <v>131898419.27000001</v>
      </c>
      <c r="H87" s="91">
        <v>81156855.299999997</v>
      </c>
      <c r="I87" s="91">
        <v>0</v>
      </c>
      <c r="J87" s="91">
        <f>+G87+H87</f>
        <v>213055274.56999999</v>
      </c>
      <c r="K87" s="91">
        <f>+F87-J87-I87</f>
        <v>72540535.430000007</v>
      </c>
      <c r="L87" s="85">
        <f>+(J87/F87)*100</f>
        <v>74.600280224699375</v>
      </c>
    </row>
    <row r="88" spans="1:12" ht="8.25" customHeight="1" outlineLevel="1" x14ac:dyDescent="0.2">
      <c r="A88" s="9"/>
      <c r="B88" s="16"/>
      <c r="C88" s="89"/>
      <c r="D88" s="89"/>
      <c r="E88" s="89"/>
      <c r="F88" s="89"/>
      <c r="G88" s="89"/>
      <c r="H88" s="89"/>
      <c r="I88" s="89"/>
      <c r="J88" s="89"/>
      <c r="K88" s="89"/>
    </row>
    <row r="89" spans="1:12" outlineLevel="1" x14ac:dyDescent="0.2">
      <c r="A89" s="8" t="s">
        <v>90</v>
      </c>
      <c r="B89" s="18" t="s">
        <v>91</v>
      </c>
      <c r="C89" s="92">
        <f>+C91+C92+C93+C94</f>
        <v>812376939</v>
      </c>
      <c r="D89" s="92">
        <f t="shared" ref="D89:K89" si="41">+D91+D92+D93+D94</f>
        <v>-33103902</v>
      </c>
      <c r="E89" s="92">
        <f t="shared" si="41"/>
        <v>-102474299</v>
      </c>
      <c r="F89" s="92">
        <f t="shared" si="41"/>
        <v>676798738</v>
      </c>
      <c r="G89" s="92">
        <f t="shared" si="41"/>
        <v>492623229.44</v>
      </c>
      <c r="H89" s="92">
        <f t="shared" si="41"/>
        <v>112598912.70000002</v>
      </c>
      <c r="I89" s="92">
        <f t="shared" si="41"/>
        <v>0</v>
      </c>
      <c r="J89" s="92">
        <f t="shared" si="41"/>
        <v>605222142.13999999</v>
      </c>
      <c r="K89" s="92">
        <f t="shared" si="41"/>
        <v>71576595.859999999</v>
      </c>
      <c r="L89" s="84">
        <f>+(J89/F89)*100</f>
        <v>89.424242120853364</v>
      </c>
    </row>
    <row r="90" spans="1:12" ht="8.25" customHeight="1" outlineLevel="1" x14ac:dyDescent="0.2">
      <c r="A90" s="9"/>
      <c r="B90" s="16"/>
      <c r="C90" s="89"/>
      <c r="D90" s="89"/>
      <c r="E90" s="89"/>
      <c r="F90" s="89"/>
      <c r="G90" s="89"/>
      <c r="H90" s="89"/>
      <c r="I90" s="89"/>
      <c r="J90" s="89"/>
      <c r="K90" s="89"/>
    </row>
    <row r="91" spans="1:12" x14ac:dyDescent="0.2">
      <c r="A91" s="9" t="s">
        <v>92</v>
      </c>
      <c r="B91" s="16" t="s">
        <v>321</v>
      </c>
      <c r="C91" s="91">
        <v>9430000</v>
      </c>
      <c r="D91" s="91">
        <v>950000</v>
      </c>
      <c r="E91" s="91">
        <v>350000</v>
      </c>
      <c r="F91" s="91">
        <f>+C91+D91+E91</f>
        <v>10730000</v>
      </c>
      <c r="G91" s="91">
        <v>5546765</v>
      </c>
      <c r="H91" s="91">
        <v>1083601</v>
      </c>
      <c r="I91" s="91">
        <v>0</v>
      </c>
      <c r="J91" s="91">
        <f>+G91+H91</f>
        <v>6630366</v>
      </c>
      <c r="K91" s="91">
        <f>+F91-J91-I91</f>
        <v>4099634</v>
      </c>
      <c r="L91" s="85">
        <f>+(J91/F91)*100</f>
        <v>61.792786579683131</v>
      </c>
    </row>
    <row r="92" spans="1:12" x14ac:dyDescent="0.2">
      <c r="A92" s="9" t="s">
        <v>93</v>
      </c>
      <c r="B92" s="16" t="s">
        <v>322</v>
      </c>
      <c r="C92" s="91">
        <v>775818939</v>
      </c>
      <c r="D92" s="91">
        <v>-39903902</v>
      </c>
      <c r="E92" s="91">
        <v>-106504659</v>
      </c>
      <c r="F92" s="91">
        <f>+C92+D92+E92</f>
        <v>629410378</v>
      </c>
      <c r="G92" s="91">
        <v>473201019.25999999</v>
      </c>
      <c r="H92" s="91">
        <v>102728917.12</v>
      </c>
      <c r="I92" s="91">
        <v>0</v>
      </c>
      <c r="J92" s="91">
        <f>+G92+H92</f>
        <v>575929936.38</v>
      </c>
      <c r="K92" s="91">
        <f>+F92-J92-I92</f>
        <v>53480441.620000005</v>
      </c>
      <c r="L92" s="85">
        <f>+(J92/F92)*100</f>
        <v>91.503088685963803</v>
      </c>
    </row>
    <row r="93" spans="1:12" x14ac:dyDescent="0.2">
      <c r="A93" s="9" t="s">
        <v>94</v>
      </c>
      <c r="B93" s="16" t="s">
        <v>95</v>
      </c>
      <c r="C93" s="91">
        <v>9902000</v>
      </c>
      <c r="D93" s="91">
        <v>3000000</v>
      </c>
      <c r="E93" s="91">
        <v>231020</v>
      </c>
      <c r="F93" s="91">
        <f>+C93+D93+E93</f>
        <v>13133020</v>
      </c>
      <c r="G93" s="91">
        <v>5832048.3300000001</v>
      </c>
      <c r="H93" s="91">
        <v>3140127.51</v>
      </c>
      <c r="I93" s="91">
        <v>0</v>
      </c>
      <c r="J93" s="91">
        <f>+G93+H93</f>
        <v>8972175.8399999999</v>
      </c>
      <c r="K93" s="91">
        <f>+F93-J93-I93</f>
        <v>4160844.16</v>
      </c>
      <c r="L93" s="85">
        <f>+(J93/F93)*100</f>
        <v>68.317689609853645</v>
      </c>
    </row>
    <row r="94" spans="1:12" x14ac:dyDescent="0.2">
      <c r="A94" s="9" t="s">
        <v>96</v>
      </c>
      <c r="B94" s="16" t="s">
        <v>323</v>
      </c>
      <c r="C94" s="91">
        <v>17226000</v>
      </c>
      <c r="D94" s="91">
        <v>2850000</v>
      </c>
      <c r="E94" s="91">
        <v>3449340</v>
      </c>
      <c r="F94" s="91">
        <f>+C94+D94+E94</f>
        <v>23525340</v>
      </c>
      <c r="G94" s="91">
        <v>8043396.8499999996</v>
      </c>
      <c r="H94" s="91">
        <v>5646267.0700000003</v>
      </c>
      <c r="I94" s="91">
        <v>0</v>
      </c>
      <c r="J94" s="91">
        <f>+G94+H94</f>
        <v>13689663.92</v>
      </c>
      <c r="K94" s="91">
        <f>+F94-J94-I94</f>
        <v>9835676.0800000001</v>
      </c>
      <c r="L94" s="85">
        <f>+(J94/F94)*100</f>
        <v>58.191141637060298</v>
      </c>
    </row>
    <row r="95" spans="1:12" ht="8.25" customHeight="1" outlineLevel="1" x14ac:dyDescent="0.2">
      <c r="A95" s="9"/>
      <c r="B95" s="16"/>
      <c r="C95" s="89"/>
      <c r="D95" s="89"/>
      <c r="E95" s="89"/>
      <c r="F95" s="89"/>
      <c r="G95" s="89"/>
      <c r="H95" s="89"/>
      <c r="I95" s="89"/>
      <c r="J95" s="89"/>
      <c r="K95" s="89"/>
    </row>
    <row r="96" spans="1:12" outlineLevel="1" x14ac:dyDescent="0.2">
      <c r="A96" s="8" t="s">
        <v>97</v>
      </c>
      <c r="B96" s="18" t="s">
        <v>98</v>
      </c>
      <c r="C96" s="92">
        <f>+C98</f>
        <v>64560000</v>
      </c>
      <c r="D96" s="92">
        <f t="shared" ref="D96:K96" si="42">+D98</f>
        <v>0</v>
      </c>
      <c r="E96" s="92">
        <f t="shared" si="42"/>
        <v>200000</v>
      </c>
      <c r="F96" s="92">
        <f t="shared" si="42"/>
        <v>64760000</v>
      </c>
      <c r="G96" s="92">
        <f t="shared" si="42"/>
        <v>64759999.309999995</v>
      </c>
      <c r="H96" s="92">
        <f t="shared" si="42"/>
        <v>-10921.5</v>
      </c>
      <c r="I96" s="92">
        <f t="shared" si="42"/>
        <v>0</v>
      </c>
      <c r="J96" s="92">
        <f t="shared" si="42"/>
        <v>64749077.809999995</v>
      </c>
      <c r="K96" s="92">
        <f t="shared" si="42"/>
        <v>10922.190000005066</v>
      </c>
      <c r="L96" s="84">
        <f>+(J96/F96)*100</f>
        <v>99.98313435762816</v>
      </c>
    </row>
    <row r="97" spans="1:12" ht="8.25" customHeight="1" outlineLevel="1" x14ac:dyDescent="0.2">
      <c r="A97" s="9"/>
      <c r="B97" s="16"/>
      <c r="C97" s="89"/>
      <c r="D97" s="89"/>
      <c r="E97" s="89"/>
      <c r="F97" s="89"/>
      <c r="G97" s="89"/>
      <c r="H97" s="89"/>
      <c r="I97" s="89"/>
      <c r="J97" s="89"/>
      <c r="K97" s="89"/>
    </row>
    <row r="98" spans="1:12" x14ac:dyDescent="0.2">
      <c r="A98" s="9" t="s">
        <v>99</v>
      </c>
      <c r="B98" s="16" t="s">
        <v>100</v>
      </c>
      <c r="C98" s="91">
        <v>64560000</v>
      </c>
      <c r="D98" s="91">
        <v>0</v>
      </c>
      <c r="E98" s="91">
        <v>200000</v>
      </c>
      <c r="F98" s="91">
        <f>+C98+D98+E98</f>
        <v>64760000</v>
      </c>
      <c r="G98" s="91">
        <v>64759999.309999995</v>
      </c>
      <c r="H98" s="91">
        <v>-10921.5</v>
      </c>
      <c r="I98" s="91">
        <v>0</v>
      </c>
      <c r="J98" s="91">
        <f>+G98+H98</f>
        <v>64749077.809999995</v>
      </c>
      <c r="K98" s="91">
        <f>+F98-J98-I98</f>
        <v>10922.190000005066</v>
      </c>
      <c r="L98" s="85">
        <f>+(J98/F98)*100</f>
        <v>99.98313435762816</v>
      </c>
    </row>
    <row r="99" spans="1:12" ht="8.25" customHeight="1" outlineLevel="1" x14ac:dyDescent="0.2">
      <c r="A99" s="9"/>
      <c r="B99" s="16"/>
      <c r="C99" s="89"/>
      <c r="D99" s="89"/>
      <c r="E99" s="89"/>
      <c r="F99" s="89"/>
      <c r="G99" s="89"/>
      <c r="H99" s="89"/>
      <c r="I99" s="89"/>
      <c r="J99" s="89"/>
      <c r="K99" s="89"/>
    </row>
    <row r="100" spans="1:12" outlineLevel="1" x14ac:dyDescent="0.2">
      <c r="A100" s="8" t="s">
        <v>101</v>
      </c>
      <c r="B100" s="18" t="s">
        <v>102</v>
      </c>
      <c r="C100" s="92">
        <f>+C102+C103+C104</f>
        <v>146213617</v>
      </c>
      <c r="D100" s="92">
        <f t="shared" ref="D100:K100" si="43">+D102+D103+D104</f>
        <v>2930000</v>
      </c>
      <c r="E100" s="92">
        <f t="shared" si="43"/>
        <v>-42110370</v>
      </c>
      <c r="F100" s="92">
        <f t="shared" si="43"/>
        <v>107033247</v>
      </c>
      <c r="G100" s="92">
        <f t="shared" si="43"/>
        <v>52361724.600000001</v>
      </c>
      <c r="H100" s="92">
        <f t="shared" si="43"/>
        <v>49704719.380000003</v>
      </c>
      <c r="I100" s="92">
        <f t="shared" si="43"/>
        <v>0</v>
      </c>
      <c r="J100" s="92">
        <f t="shared" si="43"/>
        <v>102066443.98</v>
      </c>
      <c r="K100" s="92">
        <f t="shared" si="43"/>
        <v>4966803.0199999893</v>
      </c>
      <c r="L100" s="84">
        <f>+(J100/F100)*100</f>
        <v>95.359569891400199</v>
      </c>
    </row>
    <row r="101" spans="1:12" ht="8.25" customHeight="1" outlineLevel="1" x14ac:dyDescent="0.2">
      <c r="A101" s="9"/>
      <c r="B101" s="16"/>
      <c r="C101" s="89"/>
      <c r="D101" s="89"/>
      <c r="E101" s="89"/>
      <c r="F101" s="89"/>
      <c r="G101" s="89"/>
      <c r="H101" s="89"/>
      <c r="I101" s="89"/>
      <c r="J101" s="89"/>
      <c r="K101" s="89"/>
    </row>
    <row r="102" spans="1:12" x14ac:dyDescent="0.2">
      <c r="A102" s="9" t="s">
        <v>103</v>
      </c>
      <c r="B102" s="16" t="s">
        <v>104</v>
      </c>
      <c r="C102" s="91">
        <v>145843617</v>
      </c>
      <c r="D102" s="91">
        <v>3000000</v>
      </c>
      <c r="E102" s="91">
        <v>-42110370</v>
      </c>
      <c r="F102" s="91">
        <f>+C102+D102+E102</f>
        <v>106733247</v>
      </c>
      <c r="G102" s="91">
        <v>52328835.140000001</v>
      </c>
      <c r="H102" s="91">
        <v>49704719.380000003</v>
      </c>
      <c r="I102" s="91">
        <v>0</v>
      </c>
      <c r="J102" s="91">
        <f>+G102+H102</f>
        <v>102033554.52000001</v>
      </c>
      <c r="K102" s="91">
        <f>+F102-J102-I102</f>
        <v>4699692.4799999893</v>
      </c>
      <c r="L102" s="85">
        <f>+(J102/F102)*100</f>
        <v>95.596786744434013</v>
      </c>
    </row>
    <row r="103" spans="1:12" x14ac:dyDescent="0.2">
      <c r="A103" s="9" t="s">
        <v>105</v>
      </c>
      <c r="B103" s="16" t="s">
        <v>106</v>
      </c>
      <c r="C103" s="91">
        <v>70000</v>
      </c>
      <c r="D103" s="91">
        <v>-70000</v>
      </c>
      <c r="E103" s="91">
        <v>0</v>
      </c>
      <c r="F103" s="91">
        <f>+C103+D103+E103</f>
        <v>0</v>
      </c>
      <c r="G103" s="91">
        <v>0</v>
      </c>
      <c r="H103" s="91">
        <v>0</v>
      </c>
      <c r="I103" s="91">
        <v>0</v>
      </c>
      <c r="J103" s="91">
        <f>+G103+H103</f>
        <v>0</v>
      </c>
      <c r="K103" s="91">
        <f>+F103-J103-I103</f>
        <v>0</v>
      </c>
      <c r="L103" s="85">
        <v>0</v>
      </c>
    </row>
    <row r="104" spans="1:12" x14ac:dyDescent="0.2">
      <c r="A104" s="9" t="s">
        <v>107</v>
      </c>
      <c r="B104" s="16" t="s">
        <v>108</v>
      </c>
      <c r="C104" s="91">
        <v>300000</v>
      </c>
      <c r="D104" s="91">
        <v>0</v>
      </c>
      <c r="E104" s="91">
        <v>0</v>
      </c>
      <c r="F104" s="91">
        <f>+C104+D104+E104</f>
        <v>300000</v>
      </c>
      <c r="G104" s="91">
        <v>32889.46</v>
      </c>
      <c r="H104" s="91">
        <v>0</v>
      </c>
      <c r="I104" s="91">
        <v>0</v>
      </c>
      <c r="J104" s="91">
        <f>+G104+H104</f>
        <v>32889.46</v>
      </c>
      <c r="K104" s="91">
        <f>+F104-J104-I104</f>
        <v>267110.53999999998</v>
      </c>
      <c r="L104" s="85">
        <f t="shared" ref="L104" si="44">+(J104/F104)*100</f>
        <v>10.963153333333334</v>
      </c>
    </row>
    <row r="105" spans="1:12" ht="8.25" customHeight="1" outlineLevel="1" x14ac:dyDescent="0.2">
      <c r="A105" s="9"/>
      <c r="B105" s="16"/>
      <c r="C105" s="89"/>
      <c r="D105" s="89"/>
      <c r="E105" s="89"/>
      <c r="F105" s="89"/>
      <c r="G105" s="89"/>
      <c r="H105" s="89"/>
      <c r="I105" s="89"/>
      <c r="J105" s="89"/>
      <c r="K105" s="89"/>
    </row>
    <row r="106" spans="1:12" outlineLevel="1" x14ac:dyDescent="0.2">
      <c r="A106" s="8" t="s">
        <v>109</v>
      </c>
      <c r="B106" s="18" t="s">
        <v>110</v>
      </c>
      <c r="C106" s="92">
        <f>+C108+C109+C111+C112+C113+C114+C115+C110</f>
        <v>39044110</v>
      </c>
      <c r="D106" s="92">
        <f t="shared" ref="D106:K106" si="45">+D108+D109+D111+D112+D113+D114+D115+D110</f>
        <v>29216350</v>
      </c>
      <c r="E106" s="92">
        <f t="shared" si="45"/>
        <v>3880000</v>
      </c>
      <c r="F106" s="92">
        <f t="shared" si="45"/>
        <v>72140460</v>
      </c>
      <c r="G106" s="92">
        <f t="shared" si="45"/>
        <v>23065836.690000001</v>
      </c>
      <c r="H106" s="92">
        <f t="shared" si="45"/>
        <v>24012490.82</v>
      </c>
      <c r="I106" s="92">
        <f t="shared" si="45"/>
        <v>0</v>
      </c>
      <c r="J106" s="92">
        <f t="shared" si="45"/>
        <v>47078327.509999998</v>
      </c>
      <c r="K106" s="92">
        <f t="shared" si="45"/>
        <v>25062132.489999998</v>
      </c>
      <c r="L106" s="84">
        <f>+(J106/F106)*100</f>
        <v>65.259256054092248</v>
      </c>
    </row>
    <row r="107" spans="1:12" ht="8.25" customHeight="1" outlineLevel="1" x14ac:dyDescent="0.2">
      <c r="A107" s="9"/>
      <c r="B107" s="16"/>
      <c r="C107" s="89"/>
      <c r="D107" s="89"/>
      <c r="E107" s="89"/>
      <c r="F107" s="89"/>
      <c r="G107" s="89"/>
      <c r="H107" s="89"/>
      <c r="I107" s="89"/>
      <c r="J107" s="89"/>
      <c r="K107" s="89"/>
    </row>
    <row r="108" spans="1:12" x14ac:dyDescent="0.2">
      <c r="A108" s="9" t="s">
        <v>111</v>
      </c>
      <c r="B108" s="16" t="s">
        <v>324</v>
      </c>
      <c r="C108" s="91">
        <v>1000000</v>
      </c>
      <c r="D108" s="91">
        <v>11471000</v>
      </c>
      <c r="E108" s="91">
        <v>0</v>
      </c>
      <c r="F108" s="91">
        <f t="shared" ref="F108:F115" si="46">+C108+D108+E108</f>
        <v>12471000</v>
      </c>
      <c r="G108" s="91">
        <v>5656589.8200000003</v>
      </c>
      <c r="H108" s="91">
        <v>1350000</v>
      </c>
      <c r="I108" s="91">
        <v>0</v>
      </c>
      <c r="J108" s="91">
        <f t="shared" ref="J108:J115" si="47">+G108+H108</f>
        <v>7006589.8200000003</v>
      </c>
      <c r="K108" s="91">
        <f t="shared" ref="K108:K115" si="48">+F108-J108-I108</f>
        <v>5464410.1799999997</v>
      </c>
      <c r="L108" s="85">
        <f t="shared" ref="L108:L115" si="49">+(J108/F108)*100</f>
        <v>56.18306326677893</v>
      </c>
    </row>
    <row r="109" spans="1:12" hidden="1" x14ac:dyDescent="0.2">
      <c r="A109" s="9" t="s">
        <v>112</v>
      </c>
      <c r="B109" s="16" t="s">
        <v>325</v>
      </c>
      <c r="C109" s="91">
        <v>0</v>
      </c>
      <c r="D109" s="91">
        <v>0</v>
      </c>
      <c r="E109" s="91">
        <v>0</v>
      </c>
      <c r="F109" s="91">
        <f t="shared" si="46"/>
        <v>0</v>
      </c>
      <c r="G109" s="91">
        <v>0</v>
      </c>
      <c r="H109" s="91">
        <v>0</v>
      </c>
      <c r="I109" s="91">
        <v>0</v>
      </c>
      <c r="J109" s="91">
        <f t="shared" si="47"/>
        <v>0</v>
      </c>
      <c r="K109" s="91">
        <f t="shared" si="48"/>
        <v>0</v>
      </c>
      <c r="L109" s="85" t="e">
        <f t="shared" si="49"/>
        <v>#DIV/0!</v>
      </c>
    </row>
    <row r="110" spans="1:12" hidden="1" x14ac:dyDescent="0.2">
      <c r="A110" s="9" t="s">
        <v>355</v>
      </c>
      <c r="B110" s="16" t="s">
        <v>356</v>
      </c>
      <c r="C110" s="91">
        <v>0</v>
      </c>
      <c r="D110" s="91">
        <v>0</v>
      </c>
      <c r="E110" s="91">
        <v>0</v>
      </c>
      <c r="F110" s="91">
        <f t="shared" si="46"/>
        <v>0</v>
      </c>
      <c r="G110" s="91">
        <v>0</v>
      </c>
      <c r="H110" s="91">
        <v>0</v>
      </c>
      <c r="I110" s="91">
        <v>0</v>
      </c>
      <c r="J110" s="91">
        <f t="shared" si="47"/>
        <v>0</v>
      </c>
      <c r="K110" s="91">
        <f t="shared" si="48"/>
        <v>0</v>
      </c>
      <c r="L110" s="85" t="e">
        <f t="shared" ref="L110" si="50">+(J110/F110)*100</f>
        <v>#DIV/0!</v>
      </c>
    </row>
    <row r="111" spans="1:12" x14ac:dyDescent="0.2">
      <c r="A111" s="9" t="s">
        <v>113</v>
      </c>
      <c r="B111" s="16" t="s">
        <v>326</v>
      </c>
      <c r="C111" s="91">
        <v>24851110</v>
      </c>
      <c r="D111" s="91">
        <v>7360350</v>
      </c>
      <c r="E111" s="91">
        <v>3880000</v>
      </c>
      <c r="F111" s="91">
        <f>+C111+D111+E111</f>
        <v>36091460</v>
      </c>
      <c r="G111" s="91">
        <v>12797203.68</v>
      </c>
      <c r="H111" s="91">
        <v>11818013.720000001</v>
      </c>
      <c r="I111" s="91">
        <v>0</v>
      </c>
      <c r="J111" s="91">
        <f>+G111+H111</f>
        <v>24615217.399999999</v>
      </c>
      <c r="K111" s="91">
        <f>+F111-J111-I111</f>
        <v>11476242.600000001</v>
      </c>
      <c r="L111" s="85">
        <f>+(J111/F111)*100</f>
        <v>68.202332075233301</v>
      </c>
    </row>
    <row r="112" spans="1:12" x14ac:dyDescent="0.2">
      <c r="A112" s="9" t="s">
        <v>114</v>
      </c>
      <c r="B112" s="16" t="s">
        <v>327</v>
      </c>
      <c r="C112" s="91">
        <v>2360000</v>
      </c>
      <c r="D112" s="91">
        <v>105000</v>
      </c>
      <c r="E112" s="91">
        <v>0</v>
      </c>
      <c r="F112" s="91">
        <f>+C112+D112+E112</f>
        <v>2465000</v>
      </c>
      <c r="G112" s="91">
        <v>816923</v>
      </c>
      <c r="H112" s="91">
        <v>1280752.1000000001</v>
      </c>
      <c r="I112" s="91">
        <v>0</v>
      </c>
      <c r="J112" s="91">
        <f>+G112+H112</f>
        <v>2097675.1</v>
      </c>
      <c r="K112" s="91">
        <f>+F112-J112-I112</f>
        <v>367324.89999999991</v>
      </c>
      <c r="L112" s="85">
        <f>+(J112/F112)*100</f>
        <v>85.098381338742399</v>
      </c>
    </row>
    <row r="113" spans="1:12" x14ac:dyDescent="0.2">
      <c r="A113" s="9" t="s">
        <v>115</v>
      </c>
      <c r="B113" s="16" t="s">
        <v>328</v>
      </c>
      <c r="C113" s="91">
        <v>6391000</v>
      </c>
      <c r="D113" s="91">
        <v>500000</v>
      </c>
      <c r="E113" s="91">
        <v>0</v>
      </c>
      <c r="F113" s="91">
        <f>+C113+D113+E113</f>
        <v>6891000</v>
      </c>
      <c r="G113" s="91">
        <v>1901192.0100000002</v>
      </c>
      <c r="H113" s="91">
        <v>830125</v>
      </c>
      <c r="I113" s="91">
        <v>0</v>
      </c>
      <c r="J113" s="91">
        <f>+G113+H113</f>
        <v>2731317.0100000002</v>
      </c>
      <c r="K113" s="91">
        <f>+F113-J113-I113</f>
        <v>4159682.9899999998</v>
      </c>
      <c r="L113" s="85">
        <f>+(J113/F113)*100</f>
        <v>39.636003627920481</v>
      </c>
    </row>
    <row r="114" spans="1:12" x14ac:dyDescent="0.2">
      <c r="A114" s="9" t="s">
        <v>116</v>
      </c>
      <c r="B114" s="16" t="s">
        <v>329</v>
      </c>
      <c r="C114" s="91">
        <v>4442000</v>
      </c>
      <c r="D114" s="91">
        <v>9780000</v>
      </c>
      <c r="E114" s="91">
        <v>0</v>
      </c>
      <c r="F114" s="91">
        <f>+C114+D114+E114</f>
        <v>14222000</v>
      </c>
      <c r="G114" s="91">
        <v>1893928.18</v>
      </c>
      <c r="H114" s="91">
        <v>8733600</v>
      </c>
      <c r="I114" s="91">
        <v>0</v>
      </c>
      <c r="J114" s="91">
        <f>+G114+H114</f>
        <v>10627528.18</v>
      </c>
      <c r="K114" s="91">
        <f>+F114-J114-I114</f>
        <v>3594471.8200000003</v>
      </c>
      <c r="L114" s="85">
        <f>+(J114/F114)*100</f>
        <v>74.725975108986077</v>
      </c>
    </row>
    <row r="115" spans="1:12" hidden="1" x14ac:dyDescent="0.2">
      <c r="A115" s="9" t="s">
        <v>117</v>
      </c>
      <c r="B115" s="16" t="s">
        <v>330</v>
      </c>
      <c r="C115" s="91">
        <v>0</v>
      </c>
      <c r="D115" s="91">
        <v>0</v>
      </c>
      <c r="E115" s="91">
        <v>0</v>
      </c>
      <c r="F115" s="91">
        <f t="shared" si="46"/>
        <v>0</v>
      </c>
      <c r="G115" s="91">
        <v>0</v>
      </c>
      <c r="H115" s="91">
        <v>0</v>
      </c>
      <c r="I115" s="91">
        <v>0</v>
      </c>
      <c r="J115" s="91">
        <f t="shared" si="47"/>
        <v>0</v>
      </c>
      <c r="K115" s="91">
        <f t="shared" si="48"/>
        <v>0</v>
      </c>
      <c r="L115" s="85" t="e">
        <f t="shared" si="49"/>
        <v>#DIV/0!</v>
      </c>
    </row>
    <row r="116" spans="1:12" outlineLevel="1" x14ac:dyDescent="0.2">
      <c r="A116" s="9"/>
      <c r="B116" s="16"/>
      <c r="C116" s="91"/>
      <c r="D116" s="91"/>
      <c r="E116" s="91"/>
      <c r="F116" s="91"/>
      <c r="G116" s="91"/>
      <c r="H116" s="91"/>
      <c r="I116" s="91"/>
      <c r="J116" s="91"/>
      <c r="K116" s="91"/>
      <c r="L116" s="85"/>
    </row>
    <row r="117" spans="1:12" outlineLevel="1" x14ac:dyDescent="0.2">
      <c r="A117" s="8" t="s">
        <v>225</v>
      </c>
      <c r="B117" s="18" t="s">
        <v>228</v>
      </c>
      <c r="C117" s="92">
        <f>+C119</f>
        <v>3095070</v>
      </c>
      <c r="D117" s="92">
        <f t="shared" ref="D117:K117" si="51">+D119</f>
        <v>0</v>
      </c>
      <c r="E117" s="92">
        <f t="shared" si="51"/>
        <v>0</v>
      </c>
      <c r="F117" s="92">
        <f t="shared" si="51"/>
        <v>3095070</v>
      </c>
      <c r="G117" s="92">
        <f t="shared" si="51"/>
        <v>3700</v>
      </c>
      <c r="H117" s="92">
        <f t="shared" si="51"/>
        <v>1453215</v>
      </c>
      <c r="I117" s="92">
        <f t="shared" si="51"/>
        <v>0</v>
      </c>
      <c r="J117" s="92">
        <f t="shared" si="51"/>
        <v>1456915</v>
      </c>
      <c r="K117" s="92">
        <f t="shared" si="51"/>
        <v>1638155</v>
      </c>
      <c r="L117" s="84">
        <f>+(J117/F117)*100</f>
        <v>47.072117916557623</v>
      </c>
    </row>
    <row r="118" spans="1:12" ht="8.25" customHeight="1" outlineLevel="1" x14ac:dyDescent="0.2">
      <c r="A118" s="9"/>
      <c r="B118" s="16"/>
      <c r="C118" s="89"/>
      <c r="D118" s="89"/>
      <c r="E118" s="89"/>
      <c r="F118" s="89"/>
      <c r="G118" s="89"/>
      <c r="H118" s="89"/>
      <c r="I118" s="89"/>
      <c r="J118" s="89"/>
      <c r="K118" s="89"/>
    </row>
    <row r="119" spans="1:12" x14ac:dyDescent="0.2">
      <c r="A119" s="9" t="s">
        <v>226</v>
      </c>
      <c r="B119" s="16" t="s">
        <v>227</v>
      </c>
      <c r="C119" s="91">
        <v>3095070</v>
      </c>
      <c r="D119" s="91">
        <v>0</v>
      </c>
      <c r="E119" s="91">
        <v>0</v>
      </c>
      <c r="F119" s="91">
        <f>+C119+D119+E119</f>
        <v>3095070</v>
      </c>
      <c r="G119" s="91">
        <v>3700</v>
      </c>
      <c r="H119" s="91">
        <v>1453215</v>
      </c>
      <c r="I119" s="91">
        <v>0</v>
      </c>
      <c r="J119" s="91">
        <f>+G119+H119</f>
        <v>1456915</v>
      </c>
      <c r="K119" s="91">
        <f>+F119-J119-I119</f>
        <v>1638155</v>
      </c>
      <c r="L119" s="85">
        <f>+(J119/F119)*100</f>
        <v>47.072117916557623</v>
      </c>
    </row>
    <row r="120" spans="1:12" ht="8.25" customHeight="1" outlineLevel="1" x14ac:dyDescent="0.2">
      <c r="A120" s="9"/>
      <c r="B120" s="16"/>
      <c r="C120" s="89"/>
      <c r="D120" s="89"/>
      <c r="E120" s="89"/>
      <c r="F120" s="89"/>
      <c r="G120" s="89"/>
      <c r="H120" s="89"/>
      <c r="I120" s="89"/>
      <c r="J120" s="89"/>
      <c r="K120" s="89"/>
    </row>
    <row r="121" spans="1:12" ht="10.5" customHeight="1" outlineLevel="1" x14ac:dyDescent="0.2">
      <c r="A121" s="8" t="s">
        <v>118</v>
      </c>
      <c r="B121" s="18" t="s">
        <v>119</v>
      </c>
      <c r="C121" s="92">
        <f>+C123+C124+C125</f>
        <v>950650</v>
      </c>
      <c r="D121" s="92">
        <f t="shared" ref="D121:K121" si="52">+D123+D124+D125</f>
        <v>0</v>
      </c>
      <c r="E121" s="92">
        <f t="shared" si="52"/>
        <v>0</v>
      </c>
      <c r="F121" s="92">
        <f t="shared" si="52"/>
        <v>950650</v>
      </c>
      <c r="G121" s="92">
        <f t="shared" si="52"/>
        <v>620000</v>
      </c>
      <c r="H121" s="92">
        <f t="shared" si="52"/>
        <v>0</v>
      </c>
      <c r="I121" s="92">
        <f t="shared" si="52"/>
        <v>0</v>
      </c>
      <c r="J121" s="92">
        <f t="shared" si="52"/>
        <v>620000</v>
      </c>
      <c r="K121" s="92">
        <f t="shared" si="52"/>
        <v>330650</v>
      </c>
      <c r="L121" s="84">
        <f>+(J121/F121)*100</f>
        <v>65.218534686793248</v>
      </c>
    </row>
    <row r="122" spans="1:12" ht="8.25" customHeight="1" outlineLevel="1" x14ac:dyDescent="0.2">
      <c r="A122" s="9"/>
      <c r="B122" s="16"/>
      <c r="C122" s="89"/>
      <c r="D122" s="89"/>
      <c r="E122" s="89"/>
      <c r="F122" s="89"/>
      <c r="G122" s="89"/>
      <c r="H122" s="89"/>
      <c r="I122" s="89"/>
      <c r="J122" s="89"/>
      <c r="K122" s="89"/>
    </row>
    <row r="123" spans="1:12" hidden="1" outlineLevel="1" x14ac:dyDescent="0.2">
      <c r="A123" s="9" t="s">
        <v>229</v>
      </c>
      <c r="B123" s="16" t="s">
        <v>230</v>
      </c>
      <c r="C123" s="91">
        <v>0</v>
      </c>
      <c r="D123" s="91">
        <v>0</v>
      </c>
      <c r="E123" s="91">
        <v>0</v>
      </c>
      <c r="F123" s="91">
        <f>+C123+D123+E123</f>
        <v>0</v>
      </c>
      <c r="G123" s="91">
        <v>0</v>
      </c>
      <c r="H123" s="91">
        <v>0</v>
      </c>
      <c r="I123" s="91">
        <v>0</v>
      </c>
      <c r="J123" s="91">
        <f>+G123+H123</f>
        <v>0</v>
      </c>
      <c r="K123" s="91">
        <f>+F123-J123-I123</f>
        <v>0</v>
      </c>
      <c r="L123" s="85" t="e">
        <f t="shared" ref="L123" si="53">+(J123/F123)*100</f>
        <v>#DIV/0!</v>
      </c>
    </row>
    <row r="124" spans="1:12" collapsed="1" x14ac:dyDescent="0.2">
      <c r="A124" s="9" t="s">
        <v>120</v>
      </c>
      <c r="B124" s="16" t="s">
        <v>121</v>
      </c>
      <c r="C124" s="91">
        <v>871000</v>
      </c>
      <c r="D124" s="91">
        <v>0</v>
      </c>
      <c r="E124" s="91">
        <v>0</v>
      </c>
      <c r="F124" s="91">
        <f>+C124+D124+E124</f>
        <v>871000</v>
      </c>
      <c r="G124" s="91">
        <v>600000</v>
      </c>
      <c r="H124" s="91">
        <v>0</v>
      </c>
      <c r="I124" s="91">
        <v>0</v>
      </c>
      <c r="J124" s="91">
        <f>+G124+H124</f>
        <v>600000</v>
      </c>
      <c r="K124" s="91">
        <f>+F124-J124-I124</f>
        <v>271000</v>
      </c>
      <c r="L124" s="85">
        <f>+(J124/F124)*100</f>
        <v>68.886337543053969</v>
      </c>
    </row>
    <row r="125" spans="1:12" x14ac:dyDescent="0.2">
      <c r="A125" s="9" t="s">
        <v>122</v>
      </c>
      <c r="B125" s="16" t="s">
        <v>123</v>
      </c>
      <c r="C125" s="91">
        <v>79650</v>
      </c>
      <c r="D125" s="91">
        <v>0</v>
      </c>
      <c r="E125" s="91">
        <v>0</v>
      </c>
      <c r="F125" s="91">
        <f>+C125+D125+E125</f>
        <v>79650</v>
      </c>
      <c r="G125" s="91">
        <v>20000</v>
      </c>
      <c r="H125" s="91">
        <v>0</v>
      </c>
      <c r="I125" s="91">
        <v>0</v>
      </c>
      <c r="J125" s="91">
        <f>+G125+H125</f>
        <v>20000</v>
      </c>
      <c r="K125" s="91">
        <f>+F125-J125-I125</f>
        <v>59650</v>
      </c>
      <c r="L125" s="85">
        <f>+(J125/F125)*100</f>
        <v>25.109855618330197</v>
      </c>
    </row>
    <row r="126" spans="1:12" ht="12" thickBot="1" x14ac:dyDescent="0.25">
      <c r="A126" s="9"/>
      <c r="B126" s="16"/>
      <c r="C126" s="91"/>
      <c r="D126" s="91"/>
      <c r="E126" s="91"/>
      <c r="F126" s="91"/>
      <c r="G126" s="91"/>
      <c r="H126" s="91"/>
      <c r="I126" s="91"/>
      <c r="J126" s="91"/>
      <c r="K126" s="91"/>
      <c r="L126" s="81"/>
    </row>
    <row r="127" spans="1:12" ht="12" thickBot="1" x14ac:dyDescent="0.25">
      <c r="A127" s="25">
        <v>2</v>
      </c>
      <c r="B127" s="17" t="s">
        <v>124</v>
      </c>
      <c r="C127" s="90">
        <f>+C129+C136+C140+C149+C154</f>
        <v>240642150</v>
      </c>
      <c r="D127" s="90">
        <f t="shared" ref="D127:K127" si="54">+D129+D136+D140+D149+D154</f>
        <v>-63032953</v>
      </c>
      <c r="E127" s="90">
        <f t="shared" si="54"/>
        <v>-15922261</v>
      </c>
      <c r="F127" s="90">
        <f t="shared" si="54"/>
        <v>161686936</v>
      </c>
      <c r="G127" s="90">
        <f t="shared" si="54"/>
        <v>120270718.38000001</v>
      </c>
      <c r="H127" s="90">
        <f t="shared" si="54"/>
        <v>15986496.610000001</v>
      </c>
      <c r="I127" s="90">
        <f t="shared" si="54"/>
        <v>0</v>
      </c>
      <c r="J127" s="90">
        <f t="shared" si="54"/>
        <v>136257214.99000001</v>
      </c>
      <c r="K127" s="90">
        <f t="shared" si="54"/>
        <v>25429721.009999998</v>
      </c>
      <c r="L127" s="80">
        <f>+(J127/F127)*100</f>
        <v>84.272247567360665</v>
      </c>
    </row>
    <row r="128" spans="1:12" ht="8.25" customHeight="1" outlineLevel="1" x14ac:dyDescent="0.2">
      <c r="A128" s="9"/>
      <c r="B128" s="16"/>
      <c r="C128" s="89"/>
      <c r="D128" s="89"/>
      <c r="E128" s="89"/>
      <c r="F128" s="89"/>
      <c r="G128" s="89"/>
      <c r="H128" s="89"/>
      <c r="I128" s="89"/>
      <c r="J128" s="89"/>
      <c r="K128" s="89"/>
    </row>
    <row r="129" spans="1:12" outlineLevel="1" x14ac:dyDescent="0.2">
      <c r="A129" s="8" t="s">
        <v>125</v>
      </c>
      <c r="B129" s="18" t="s">
        <v>126</v>
      </c>
      <c r="C129" s="92">
        <f>+C131+C132+C133+C134</f>
        <v>154389621</v>
      </c>
      <c r="D129" s="92">
        <f t="shared" ref="D129:K129" si="55">+D131+D132+D133+D134</f>
        <v>-29387072</v>
      </c>
      <c r="E129" s="92">
        <f t="shared" si="55"/>
        <v>-11094735</v>
      </c>
      <c r="F129" s="92">
        <f t="shared" si="55"/>
        <v>113907814</v>
      </c>
      <c r="G129" s="92">
        <f t="shared" si="55"/>
        <v>109716917.15000001</v>
      </c>
      <c r="H129" s="92">
        <f t="shared" si="55"/>
        <v>2892980.9699999997</v>
      </c>
      <c r="I129" s="92">
        <f t="shared" si="55"/>
        <v>0</v>
      </c>
      <c r="J129" s="92">
        <f t="shared" si="55"/>
        <v>112609898.12</v>
      </c>
      <c r="K129" s="92">
        <f t="shared" si="55"/>
        <v>1297915.8799999999</v>
      </c>
      <c r="L129" s="84">
        <f>+(J129/F129)*100</f>
        <v>98.860555887763766</v>
      </c>
    </row>
    <row r="130" spans="1:12" ht="8.25" customHeight="1" outlineLevel="1" x14ac:dyDescent="0.2">
      <c r="A130" s="9"/>
      <c r="B130" s="16"/>
      <c r="C130" s="89"/>
      <c r="D130" s="89"/>
      <c r="E130" s="89"/>
      <c r="F130" s="89"/>
      <c r="G130" s="89"/>
      <c r="H130" s="89"/>
      <c r="I130" s="89"/>
      <c r="J130" s="89"/>
      <c r="K130" s="89"/>
    </row>
    <row r="131" spans="1:12" x14ac:dyDescent="0.2">
      <c r="A131" s="9" t="s">
        <v>127</v>
      </c>
      <c r="B131" s="16" t="s">
        <v>128</v>
      </c>
      <c r="C131" s="91">
        <v>134132485</v>
      </c>
      <c r="D131" s="91">
        <v>-24000000</v>
      </c>
      <c r="E131" s="91">
        <v>-8800135</v>
      </c>
      <c r="F131" s="91">
        <f t="shared" ref="F131:F133" si="56">+C131+D131+E131</f>
        <v>101332350</v>
      </c>
      <c r="G131" s="91">
        <v>101188975</v>
      </c>
      <c r="H131" s="91">
        <v>35000</v>
      </c>
      <c r="I131" s="91">
        <v>0</v>
      </c>
      <c r="J131" s="91">
        <f t="shared" ref="J131:J133" si="57">+G131+H131</f>
        <v>101223975</v>
      </c>
      <c r="K131" s="91">
        <f t="shared" ref="K131:K133" si="58">+F131-J131-I131</f>
        <v>108375</v>
      </c>
      <c r="L131" s="85">
        <f t="shared" ref="L131:L133" si="59">+(J131/F131)*100</f>
        <v>99.893049949004435</v>
      </c>
    </row>
    <row r="132" spans="1:12" x14ac:dyDescent="0.2">
      <c r="A132" s="9" t="s">
        <v>129</v>
      </c>
      <c r="B132" s="16" t="s">
        <v>130</v>
      </c>
      <c r="C132" s="91">
        <v>5614236</v>
      </c>
      <c r="D132" s="91">
        <v>-2021912</v>
      </c>
      <c r="E132" s="91">
        <v>487000</v>
      </c>
      <c r="F132" s="91">
        <f t="shared" si="56"/>
        <v>4079324</v>
      </c>
      <c r="G132" s="91">
        <v>2977044</v>
      </c>
      <c r="H132" s="91">
        <v>1093440</v>
      </c>
      <c r="I132" s="91">
        <v>0</v>
      </c>
      <c r="J132" s="91">
        <f t="shared" si="57"/>
        <v>4070484</v>
      </c>
      <c r="K132" s="91">
        <f t="shared" si="58"/>
        <v>8840</v>
      </c>
      <c r="L132" s="85">
        <f t="shared" si="59"/>
        <v>99.783297428691625</v>
      </c>
    </row>
    <row r="133" spans="1:12" x14ac:dyDescent="0.2">
      <c r="A133" s="9" t="s">
        <v>131</v>
      </c>
      <c r="B133" s="16" t="s">
        <v>132</v>
      </c>
      <c r="C133" s="91">
        <v>14642900</v>
      </c>
      <c r="D133" s="91">
        <v>-3365160</v>
      </c>
      <c r="E133" s="91">
        <v>-2781600</v>
      </c>
      <c r="F133" s="91">
        <f t="shared" si="56"/>
        <v>8496140</v>
      </c>
      <c r="G133" s="91">
        <v>5550898.1500000004</v>
      </c>
      <c r="H133" s="91">
        <v>1764540.97</v>
      </c>
      <c r="I133" s="91">
        <v>0</v>
      </c>
      <c r="J133" s="91">
        <f t="shared" si="57"/>
        <v>7315439.1200000001</v>
      </c>
      <c r="K133" s="91">
        <f t="shared" si="58"/>
        <v>1180700.8799999999</v>
      </c>
      <c r="L133" s="85">
        <f t="shared" si="59"/>
        <v>86.103090579957481</v>
      </c>
    </row>
    <row r="134" spans="1:12" hidden="1" x14ac:dyDescent="0.2">
      <c r="A134" s="9" t="s">
        <v>133</v>
      </c>
      <c r="B134" s="16" t="s">
        <v>134</v>
      </c>
      <c r="C134" s="91">
        <v>0</v>
      </c>
      <c r="D134" s="91">
        <v>0</v>
      </c>
      <c r="E134" s="91">
        <v>0</v>
      </c>
      <c r="F134" s="91">
        <f>+C134+D134+E134</f>
        <v>0</v>
      </c>
      <c r="G134" s="91">
        <v>0</v>
      </c>
      <c r="H134" s="91">
        <v>0</v>
      </c>
      <c r="I134" s="91">
        <v>0</v>
      </c>
      <c r="J134" s="91">
        <f>+G134+H134</f>
        <v>0</v>
      </c>
      <c r="K134" s="91">
        <f>+F134-J134-I134</f>
        <v>0</v>
      </c>
      <c r="L134" s="85" t="e">
        <f>+(J134/F134)*100</f>
        <v>#DIV/0!</v>
      </c>
    </row>
    <row r="135" spans="1:12" ht="8.25" customHeight="1" outlineLevel="1" x14ac:dyDescent="0.2">
      <c r="A135" s="9"/>
      <c r="B135" s="16"/>
      <c r="C135" s="89"/>
      <c r="D135" s="89"/>
      <c r="E135" s="89"/>
      <c r="F135" s="89"/>
      <c r="G135" s="89"/>
      <c r="H135" s="89"/>
      <c r="I135" s="89"/>
      <c r="J135" s="89"/>
      <c r="K135" s="89"/>
    </row>
    <row r="136" spans="1:12" outlineLevel="1" x14ac:dyDescent="0.2">
      <c r="A136" s="8" t="s">
        <v>135</v>
      </c>
      <c r="B136" s="18" t="s">
        <v>136</v>
      </c>
      <c r="C136" s="92">
        <f>+C138</f>
        <v>693240</v>
      </c>
      <c r="D136" s="92">
        <f t="shared" ref="D136:K136" si="60">+D138</f>
        <v>0</v>
      </c>
      <c r="E136" s="92">
        <f t="shared" si="60"/>
        <v>-137540</v>
      </c>
      <c r="F136" s="92">
        <f t="shared" si="60"/>
        <v>555700</v>
      </c>
      <c r="G136" s="92">
        <f t="shared" si="60"/>
        <v>195729</v>
      </c>
      <c r="H136" s="92">
        <f t="shared" si="60"/>
        <v>219281</v>
      </c>
      <c r="I136" s="92">
        <f t="shared" si="60"/>
        <v>0</v>
      </c>
      <c r="J136" s="92">
        <f t="shared" si="60"/>
        <v>415010</v>
      </c>
      <c r="K136" s="92">
        <f t="shared" si="60"/>
        <v>140690</v>
      </c>
      <c r="L136" s="84">
        <f>+(J136/F136)*100</f>
        <v>74.682382580529065</v>
      </c>
    </row>
    <row r="137" spans="1:12" ht="8.25" customHeight="1" outlineLevel="1" x14ac:dyDescent="0.2">
      <c r="A137" s="9"/>
      <c r="B137" s="16"/>
      <c r="C137" s="89"/>
      <c r="D137" s="89"/>
      <c r="E137" s="89"/>
      <c r="F137" s="89"/>
      <c r="G137" s="89"/>
      <c r="H137" s="89"/>
      <c r="I137" s="89"/>
      <c r="J137" s="89"/>
      <c r="K137" s="89"/>
    </row>
    <row r="138" spans="1:12" x14ac:dyDescent="0.2">
      <c r="A138" s="9" t="s">
        <v>137</v>
      </c>
      <c r="B138" s="16" t="s">
        <v>138</v>
      </c>
      <c r="C138" s="91">
        <v>693240</v>
      </c>
      <c r="D138" s="91">
        <v>0</v>
      </c>
      <c r="E138" s="91">
        <v>-137540</v>
      </c>
      <c r="F138" s="91">
        <f>+C138+D138+E138</f>
        <v>555700</v>
      </c>
      <c r="G138" s="91">
        <v>195729</v>
      </c>
      <c r="H138" s="91">
        <v>219281</v>
      </c>
      <c r="I138" s="91">
        <v>0</v>
      </c>
      <c r="J138" s="91">
        <f>+G138+H138</f>
        <v>415010</v>
      </c>
      <c r="K138" s="91">
        <f>+F138-J138-I138</f>
        <v>140690</v>
      </c>
      <c r="L138" s="85">
        <f>+(J138/F138)*100</f>
        <v>74.682382580529065</v>
      </c>
    </row>
    <row r="139" spans="1:12" ht="8.25" customHeight="1" outlineLevel="1" x14ac:dyDescent="0.2">
      <c r="A139" s="9"/>
      <c r="B139" s="16"/>
      <c r="C139" s="89"/>
      <c r="D139" s="89"/>
      <c r="E139" s="89"/>
      <c r="F139" s="89"/>
      <c r="G139" s="89"/>
      <c r="H139" s="89"/>
      <c r="I139" s="89"/>
      <c r="J139" s="89"/>
      <c r="K139" s="89"/>
    </row>
    <row r="140" spans="1:12" outlineLevel="1" x14ac:dyDescent="0.2">
      <c r="A140" s="8" t="s">
        <v>139</v>
      </c>
      <c r="B140" s="18" t="s">
        <v>140</v>
      </c>
      <c r="C140" s="92">
        <f>+C142+C143+C144+C145+C146+C147</f>
        <v>6829536</v>
      </c>
      <c r="D140" s="92">
        <f t="shared" ref="D140:K140" si="61">+D142+D143+D144+D145+D146+D147</f>
        <v>-62824</v>
      </c>
      <c r="E140" s="92">
        <f t="shared" si="61"/>
        <v>-401613</v>
      </c>
      <c r="F140" s="92">
        <f t="shared" si="61"/>
        <v>6365099</v>
      </c>
      <c r="G140" s="92">
        <f t="shared" si="61"/>
        <v>132941.70000000001</v>
      </c>
      <c r="H140" s="92">
        <f t="shared" si="61"/>
        <v>669599.24</v>
      </c>
      <c r="I140" s="92">
        <f t="shared" si="61"/>
        <v>0</v>
      </c>
      <c r="J140" s="92">
        <f t="shared" si="61"/>
        <v>802540.94</v>
      </c>
      <c r="K140" s="92">
        <f t="shared" si="61"/>
        <v>5562558.0599999996</v>
      </c>
      <c r="L140" s="84">
        <f>+(J140/F140)*100</f>
        <v>12.608459664178042</v>
      </c>
    </row>
    <row r="141" spans="1:12" outlineLevel="1" x14ac:dyDescent="0.2">
      <c r="A141" s="9"/>
      <c r="B141" s="16"/>
      <c r="C141" s="89"/>
      <c r="D141" s="89"/>
      <c r="E141" s="89"/>
      <c r="F141" s="89"/>
      <c r="G141" s="89"/>
      <c r="H141" s="89"/>
      <c r="I141" s="89"/>
      <c r="J141" s="89"/>
      <c r="K141" s="89"/>
    </row>
    <row r="142" spans="1:12" x14ac:dyDescent="0.2">
      <c r="A142" s="9" t="s">
        <v>141</v>
      </c>
      <c r="B142" s="16" t="s">
        <v>142</v>
      </c>
      <c r="C142" s="91">
        <v>26000</v>
      </c>
      <c r="D142" s="91">
        <v>-13684</v>
      </c>
      <c r="E142" s="91">
        <v>0</v>
      </c>
      <c r="F142" s="91">
        <f>+C142+D142+E142</f>
        <v>12316</v>
      </c>
      <c r="G142" s="91">
        <v>12315.45</v>
      </c>
      <c r="H142" s="91">
        <v>0</v>
      </c>
      <c r="I142" s="91">
        <v>0</v>
      </c>
      <c r="J142" s="91">
        <f>+G142+H142</f>
        <v>12315.45</v>
      </c>
      <c r="K142" s="91">
        <f>+F142-J142-I142</f>
        <v>0.5499999999992724</v>
      </c>
      <c r="L142" s="85">
        <f>+(J142/F142)*100</f>
        <v>99.995534264371557</v>
      </c>
    </row>
    <row r="143" spans="1:12" hidden="1" x14ac:dyDescent="0.2">
      <c r="A143" s="9" t="s">
        <v>143</v>
      </c>
      <c r="B143" s="16" t="s">
        <v>331</v>
      </c>
      <c r="C143" s="91">
        <v>0</v>
      </c>
      <c r="D143" s="91">
        <v>0</v>
      </c>
      <c r="E143" s="91">
        <v>0</v>
      </c>
      <c r="F143" s="91">
        <f t="shared" ref="F143:F145" si="62">+C143+D143+E143</f>
        <v>0</v>
      </c>
      <c r="G143" s="91">
        <v>0</v>
      </c>
      <c r="H143" s="91">
        <v>0</v>
      </c>
      <c r="I143" s="91">
        <v>0</v>
      </c>
      <c r="J143" s="91">
        <f t="shared" ref="J143:J145" si="63">+G143+H143</f>
        <v>0</v>
      </c>
      <c r="K143" s="91">
        <f t="shared" ref="K143:K145" si="64">+F143-J143-I143</f>
        <v>0</v>
      </c>
      <c r="L143" s="85" t="e">
        <f t="shared" ref="L143:L145" si="65">+(J143/F143)*100</f>
        <v>#DIV/0!</v>
      </c>
    </row>
    <row r="144" spans="1:12" x14ac:dyDescent="0.2">
      <c r="A144" s="9" t="s">
        <v>144</v>
      </c>
      <c r="B144" s="16" t="s">
        <v>145</v>
      </c>
      <c r="C144" s="91">
        <v>6669386</v>
      </c>
      <c r="D144" s="91">
        <v>0</v>
      </c>
      <c r="E144" s="91">
        <v>-359763</v>
      </c>
      <c r="F144" s="91">
        <f>+C144+D144+E144</f>
        <v>6309623</v>
      </c>
      <c r="G144" s="91">
        <v>84876.25</v>
      </c>
      <c r="H144" s="91">
        <v>669599.24</v>
      </c>
      <c r="I144" s="91">
        <v>0</v>
      </c>
      <c r="J144" s="91">
        <f>+G144+H144</f>
        <v>754475.49</v>
      </c>
      <c r="K144" s="91">
        <f>+F144-J144-I144</f>
        <v>5555147.5099999998</v>
      </c>
      <c r="L144" s="85">
        <f>+(J144/F144)*100</f>
        <v>11.957536765667298</v>
      </c>
    </row>
    <row r="145" spans="1:12" hidden="1" x14ac:dyDescent="0.2">
      <c r="A145" s="9" t="s">
        <v>146</v>
      </c>
      <c r="B145" s="16" t="s">
        <v>147</v>
      </c>
      <c r="C145" s="91">
        <v>0</v>
      </c>
      <c r="D145" s="91">
        <v>0</v>
      </c>
      <c r="E145" s="91">
        <v>0</v>
      </c>
      <c r="F145" s="91">
        <f t="shared" si="62"/>
        <v>0</v>
      </c>
      <c r="G145" s="91">
        <v>0</v>
      </c>
      <c r="H145" s="91">
        <v>0</v>
      </c>
      <c r="I145" s="91">
        <v>0</v>
      </c>
      <c r="J145" s="91">
        <f t="shared" si="63"/>
        <v>0</v>
      </c>
      <c r="K145" s="91">
        <f t="shared" si="64"/>
        <v>0</v>
      </c>
      <c r="L145" s="85" t="e">
        <f t="shared" si="65"/>
        <v>#DIV/0!</v>
      </c>
    </row>
    <row r="146" spans="1:12" x14ac:dyDescent="0.2">
      <c r="A146" s="9" t="s">
        <v>148</v>
      </c>
      <c r="B146" s="16" t="s">
        <v>149</v>
      </c>
      <c r="C146" s="91">
        <v>134150</v>
      </c>
      <c r="D146" s="91">
        <v>-49140</v>
      </c>
      <c r="E146" s="91">
        <v>-41850</v>
      </c>
      <c r="F146" s="91">
        <f>+C146+D146+E146</f>
        <v>43160</v>
      </c>
      <c r="G146" s="91">
        <v>35750</v>
      </c>
      <c r="H146" s="91">
        <v>0</v>
      </c>
      <c r="I146" s="91">
        <v>0</v>
      </c>
      <c r="J146" s="91">
        <f>+G146+H146</f>
        <v>35750</v>
      </c>
      <c r="K146" s="91">
        <f>+F146-J146-I146</f>
        <v>7410</v>
      </c>
      <c r="L146" s="85">
        <f>+(J146/F146)*100</f>
        <v>82.831325301204814</v>
      </c>
    </row>
    <row r="147" spans="1:12" hidden="1" x14ac:dyDescent="0.2">
      <c r="A147" s="9" t="s">
        <v>150</v>
      </c>
      <c r="B147" s="70" t="s">
        <v>332</v>
      </c>
      <c r="C147" s="91">
        <v>0</v>
      </c>
      <c r="D147" s="91">
        <v>0</v>
      </c>
      <c r="E147" s="91">
        <v>0</v>
      </c>
      <c r="F147" s="91">
        <f>+C147+D147+E147</f>
        <v>0</v>
      </c>
      <c r="G147" s="91">
        <v>0</v>
      </c>
      <c r="H147" s="91">
        <v>0</v>
      </c>
      <c r="I147" s="91">
        <v>0</v>
      </c>
      <c r="J147" s="91">
        <f>+G147+H147</f>
        <v>0</v>
      </c>
      <c r="K147" s="91">
        <f>+F147-J147-I147</f>
        <v>0</v>
      </c>
      <c r="L147" s="85" t="e">
        <f>+(J147/F147)*100</f>
        <v>#DIV/0!</v>
      </c>
    </row>
    <row r="148" spans="1:12" ht="8.25" customHeight="1" outlineLevel="1" x14ac:dyDescent="0.2">
      <c r="A148" s="9"/>
      <c r="B148" s="16"/>
      <c r="C148" s="89"/>
      <c r="D148" s="89"/>
      <c r="E148" s="89"/>
      <c r="F148" s="89"/>
      <c r="G148" s="89"/>
      <c r="H148" s="89"/>
      <c r="I148" s="89"/>
      <c r="J148" s="89"/>
      <c r="K148" s="89"/>
    </row>
    <row r="149" spans="1:12" outlineLevel="1" x14ac:dyDescent="0.2">
      <c r="A149" s="8" t="s">
        <v>151</v>
      </c>
      <c r="B149" s="18" t="s">
        <v>152</v>
      </c>
      <c r="C149" s="92">
        <f>+C151+C152</f>
        <v>29000787</v>
      </c>
      <c r="D149" s="92">
        <f t="shared" ref="D149:K149" si="66">+D151+D152</f>
        <v>-3000000</v>
      </c>
      <c r="E149" s="92">
        <f t="shared" si="66"/>
        <v>-232650</v>
      </c>
      <c r="F149" s="92">
        <f t="shared" si="66"/>
        <v>25768137</v>
      </c>
      <c r="G149" s="92">
        <f t="shared" si="66"/>
        <v>4064417.1399999997</v>
      </c>
      <c r="H149" s="92">
        <f t="shared" si="66"/>
        <v>7765205</v>
      </c>
      <c r="I149" s="92">
        <f t="shared" si="66"/>
        <v>0</v>
      </c>
      <c r="J149" s="92">
        <f t="shared" si="66"/>
        <v>11829622.140000001</v>
      </c>
      <c r="K149" s="92">
        <f t="shared" si="66"/>
        <v>13938514.859999999</v>
      </c>
      <c r="L149" s="84">
        <f>+(J149/F149)*100</f>
        <v>45.907944916623194</v>
      </c>
    </row>
    <row r="150" spans="1:12" ht="8.25" customHeight="1" outlineLevel="1" x14ac:dyDescent="0.2">
      <c r="A150" s="9"/>
      <c r="B150" s="16"/>
      <c r="C150" s="91"/>
      <c r="D150" s="91"/>
      <c r="E150" s="91"/>
      <c r="F150" s="91"/>
      <c r="G150" s="91"/>
      <c r="H150" s="91"/>
      <c r="I150" s="91"/>
      <c r="J150" s="91"/>
      <c r="K150" s="91"/>
    </row>
    <row r="151" spans="1:12" hidden="1" x14ac:dyDescent="0.2">
      <c r="A151" s="9" t="s">
        <v>153</v>
      </c>
      <c r="B151" s="16" t="s">
        <v>154</v>
      </c>
      <c r="C151" s="91">
        <v>0</v>
      </c>
      <c r="D151" s="91">
        <v>0</v>
      </c>
      <c r="E151" s="91">
        <v>0</v>
      </c>
      <c r="F151" s="91">
        <f t="shared" ref="F151" si="67">+C151+D151+E151</f>
        <v>0</v>
      </c>
      <c r="G151" s="91">
        <v>0</v>
      </c>
      <c r="H151" s="91">
        <v>0</v>
      </c>
      <c r="I151" s="91">
        <v>0</v>
      </c>
      <c r="J151" s="91">
        <f t="shared" ref="J151" si="68">+G151+H151</f>
        <v>0</v>
      </c>
      <c r="K151" s="91">
        <f t="shared" ref="K151" si="69">+F151-J151-I151</f>
        <v>0</v>
      </c>
      <c r="L151" s="85" t="e">
        <f t="shared" ref="L151" si="70">+(J151/F151)*100</f>
        <v>#DIV/0!</v>
      </c>
    </row>
    <row r="152" spans="1:12" x14ac:dyDescent="0.2">
      <c r="A152" s="9" t="s">
        <v>155</v>
      </c>
      <c r="B152" s="16" t="s">
        <v>156</v>
      </c>
      <c r="C152" s="91">
        <v>29000787</v>
      </c>
      <c r="D152" s="91">
        <v>-3000000</v>
      </c>
      <c r="E152" s="91">
        <v>-232650</v>
      </c>
      <c r="F152" s="91">
        <f>+C152+D152+E152</f>
        <v>25768137</v>
      </c>
      <c r="G152" s="91">
        <v>4064417.1399999997</v>
      </c>
      <c r="H152" s="91">
        <v>7765205</v>
      </c>
      <c r="I152" s="91">
        <v>0</v>
      </c>
      <c r="J152" s="91">
        <f>+G152+H152</f>
        <v>11829622.140000001</v>
      </c>
      <c r="K152" s="91">
        <f>+F152-J152-I152</f>
        <v>13938514.859999999</v>
      </c>
      <c r="L152" s="85">
        <f>+(J152/F152)*100</f>
        <v>45.907944916623194</v>
      </c>
    </row>
    <row r="153" spans="1:12" ht="8.25" customHeight="1" outlineLevel="1" x14ac:dyDescent="0.2">
      <c r="A153" s="9"/>
      <c r="B153" s="16"/>
      <c r="C153" s="89"/>
      <c r="D153" s="89"/>
      <c r="E153" s="89"/>
      <c r="F153" s="89"/>
      <c r="G153" s="89"/>
      <c r="H153" s="89"/>
      <c r="I153" s="89"/>
      <c r="J153" s="89"/>
      <c r="K153" s="89"/>
    </row>
    <row r="154" spans="1:12" outlineLevel="1" x14ac:dyDescent="0.2">
      <c r="A154" s="8" t="s">
        <v>157</v>
      </c>
      <c r="B154" s="18" t="s">
        <v>158</v>
      </c>
      <c r="C154" s="92">
        <f>+C156+C157+C158+C159+C160+C161+C162+C163</f>
        <v>49728966</v>
      </c>
      <c r="D154" s="92">
        <f t="shared" ref="D154:K154" si="71">+D156+D157+D158+D159+D160+D161+D162+D163</f>
        <v>-30583057</v>
      </c>
      <c r="E154" s="92">
        <f t="shared" si="71"/>
        <v>-4055723</v>
      </c>
      <c r="F154" s="92">
        <f t="shared" si="71"/>
        <v>15090186</v>
      </c>
      <c r="G154" s="92">
        <f t="shared" si="71"/>
        <v>6160713.3899999997</v>
      </c>
      <c r="H154" s="92">
        <f t="shared" si="71"/>
        <v>4439430.4000000004</v>
      </c>
      <c r="I154" s="92">
        <f t="shared" si="71"/>
        <v>0</v>
      </c>
      <c r="J154" s="92">
        <f t="shared" si="71"/>
        <v>10600143.789999999</v>
      </c>
      <c r="K154" s="92">
        <f t="shared" si="71"/>
        <v>4490042.21</v>
      </c>
      <c r="L154" s="84">
        <f>+(J154/F154)*100</f>
        <v>70.245282529983385</v>
      </c>
    </row>
    <row r="155" spans="1:12" ht="8.25" customHeight="1" outlineLevel="1" x14ac:dyDescent="0.2">
      <c r="A155" s="9"/>
      <c r="B155" s="16"/>
      <c r="C155" s="89"/>
      <c r="D155" s="89"/>
      <c r="E155" s="89"/>
      <c r="F155" s="89"/>
      <c r="G155" s="89"/>
      <c r="H155" s="89"/>
      <c r="I155" s="89"/>
      <c r="J155" s="89"/>
      <c r="K155" s="89"/>
    </row>
    <row r="156" spans="1:12" x14ac:dyDescent="0.2">
      <c r="A156" s="9" t="s">
        <v>159</v>
      </c>
      <c r="B156" s="16" t="s">
        <v>160</v>
      </c>
      <c r="C156" s="91">
        <v>33087584</v>
      </c>
      <c r="D156" s="91">
        <v>-29713260</v>
      </c>
      <c r="E156" s="91">
        <v>-1664143</v>
      </c>
      <c r="F156" s="91">
        <f t="shared" ref="F156:F163" si="72">+C156+D156+E156</f>
        <v>1710181</v>
      </c>
      <c r="G156" s="91">
        <v>560830.67999999993</v>
      </c>
      <c r="H156" s="91">
        <v>150168.4</v>
      </c>
      <c r="I156" s="91">
        <v>0</v>
      </c>
      <c r="J156" s="91">
        <f t="shared" ref="J156:J163" si="73">+G156+H156</f>
        <v>710999.08</v>
      </c>
      <c r="K156" s="91">
        <f t="shared" ref="K156:K163" si="74">+F156-J156-I156</f>
        <v>999181.92</v>
      </c>
      <c r="L156" s="85">
        <f t="shared" ref="L156:L163" si="75">+(J156/F156)*100</f>
        <v>41.574492992262222</v>
      </c>
    </row>
    <row r="157" spans="1:12" x14ac:dyDescent="0.2">
      <c r="A157" s="9" t="s">
        <v>161</v>
      </c>
      <c r="B157" s="16" t="s">
        <v>162</v>
      </c>
      <c r="C157" s="91">
        <v>4900</v>
      </c>
      <c r="D157" s="91">
        <v>-20</v>
      </c>
      <c r="E157" s="91">
        <v>0</v>
      </c>
      <c r="F157" s="91">
        <f t="shared" si="72"/>
        <v>4880</v>
      </c>
      <c r="G157" s="91">
        <v>4880</v>
      </c>
      <c r="H157" s="91">
        <v>0</v>
      </c>
      <c r="I157" s="91">
        <v>0</v>
      </c>
      <c r="J157" s="91">
        <f t="shared" si="73"/>
        <v>4880</v>
      </c>
      <c r="K157" s="91">
        <f t="shared" si="74"/>
        <v>0</v>
      </c>
      <c r="L157" s="85">
        <f t="shared" si="75"/>
        <v>100</v>
      </c>
    </row>
    <row r="158" spans="1:12" x14ac:dyDescent="0.2">
      <c r="A158" s="9" t="s">
        <v>163</v>
      </c>
      <c r="B158" s="16" t="s">
        <v>164</v>
      </c>
      <c r="C158" s="91">
        <v>5849227</v>
      </c>
      <c r="D158" s="91">
        <v>-631938</v>
      </c>
      <c r="E158" s="91">
        <v>-838840</v>
      </c>
      <c r="F158" s="91">
        <f t="shared" si="72"/>
        <v>4378449</v>
      </c>
      <c r="G158" s="91">
        <v>2717143</v>
      </c>
      <c r="H158" s="91">
        <v>1012477</v>
      </c>
      <c r="I158" s="91">
        <v>0</v>
      </c>
      <c r="J158" s="91">
        <f t="shared" si="73"/>
        <v>3729620</v>
      </c>
      <c r="K158" s="91">
        <f t="shared" si="74"/>
        <v>648829</v>
      </c>
      <c r="L158" s="85">
        <f t="shared" si="75"/>
        <v>85.181305069443539</v>
      </c>
    </row>
    <row r="159" spans="1:12" x14ac:dyDescent="0.2">
      <c r="A159" s="9" t="s">
        <v>165</v>
      </c>
      <c r="B159" s="16" t="s">
        <v>333</v>
      </c>
      <c r="C159" s="91">
        <v>9117645</v>
      </c>
      <c r="D159" s="91">
        <v>66294</v>
      </c>
      <c r="E159" s="91">
        <v>-1538940</v>
      </c>
      <c r="F159" s="91">
        <f t="shared" si="72"/>
        <v>7644999</v>
      </c>
      <c r="G159" s="91">
        <v>1773378</v>
      </c>
      <c r="H159" s="91">
        <v>3050465</v>
      </c>
      <c r="I159" s="91">
        <v>0</v>
      </c>
      <c r="J159" s="91">
        <f t="shared" si="73"/>
        <v>4823843</v>
      </c>
      <c r="K159" s="91">
        <f t="shared" si="74"/>
        <v>2821156</v>
      </c>
      <c r="L159" s="85">
        <f t="shared" si="75"/>
        <v>63.098020025901903</v>
      </c>
    </row>
    <row r="160" spans="1:12" x14ac:dyDescent="0.2">
      <c r="A160" s="9" t="s">
        <v>166</v>
      </c>
      <c r="B160" s="16" t="s">
        <v>167</v>
      </c>
      <c r="C160" s="91">
        <v>1496410</v>
      </c>
      <c r="D160" s="91">
        <v>-141118</v>
      </c>
      <c r="E160" s="91">
        <v>-13800</v>
      </c>
      <c r="F160" s="91">
        <f t="shared" si="72"/>
        <v>1341492</v>
      </c>
      <c r="G160" s="91">
        <v>1097712.21</v>
      </c>
      <c r="H160" s="91">
        <v>226320</v>
      </c>
      <c r="I160" s="91">
        <v>0</v>
      </c>
      <c r="J160" s="91">
        <f t="shared" si="73"/>
        <v>1324032.21</v>
      </c>
      <c r="K160" s="91">
        <f t="shared" si="74"/>
        <v>17459.790000000037</v>
      </c>
      <c r="L160" s="85">
        <f t="shared" si="75"/>
        <v>98.698479752395102</v>
      </c>
    </row>
    <row r="161" spans="1:12" x14ac:dyDescent="0.2">
      <c r="A161" s="9" t="s">
        <v>168</v>
      </c>
      <c r="B161" s="16" t="s">
        <v>169</v>
      </c>
      <c r="C161" s="91">
        <v>131200</v>
      </c>
      <c r="D161" s="91">
        <v>-131199</v>
      </c>
      <c r="E161" s="91">
        <v>0</v>
      </c>
      <c r="F161" s="91">
        <f t="shared" si="72"/>
        <v>1</v>
      </c>
      <c r="G161" s="91">
        <v>0</v>
      </c>
      <c r="H161" s="91">
        <v>0</v>
      </c>
      <c r="I161" s="91">
        <v>0</v>
      </c>
      <c r="J161" s="91">
        <f t="shared" si="73"/>
        <v>0</v>
      </c>
      <c r="K161" s="91">
        <f t="shared" si="74"/>
        <v>1</v>
      </c>
      <c r="L161" s="85">
        <f t="shared" si="75"/>
        <v>0</v>
      </c>
    </row>
    <row r="162" spans="1:12" hidden="1" x14ac:dyDescent="0.2">
      <c r="A162" s="9" t="s">
        <v>170</v>
      </c>
      <c r="B162" s="16" t="s">
        <v>171</v>
      </c>
      <c r="C162" s="91">
        <v>0</v>
      </c>
      <c r="D162" s="91">
        <v>0</v>
      </c>
      <c r="E162" s="91">
        <v>0</v>
      </c>
      <c r="F162" s="91">
        <f t="shared" si="72"/>
        <v>0</v>
      </c>
      <c r="G162" s="91">
        <v>0</v>
      </c>
      <c r="H162" s="91">
        <v>0</v>
      </c>
      <c r="I162" s="91">
        <v>0</v>
      </c>
      <c r="J162" s="91">
        <f t="shared" si="73"/>
        <v>0</v>
      </c>
      <c r="K162" s="91">
        <f t="shared" si="74"/>
        <v>0</v>
      </c>
      <c r="L162" s="85" t="e">
        <f t="shared" si="75"/>
        <v>#DIV/0!</v>
      </c>
    </row>
    <row r="163" spans="1:12" x14ac:dyDescent="0.2">
      <c r="A163" s="9" t="s">
        <v>172</v>
      </c>
      <c r="B163" s="16" t="s">
        <v>334</v>
      </c>
      <c r="C163" s="91">
        <v>42000</v>
      </c>
      <c r="D163" s="91">
        <v>-31816</v>
      </c>
      <c r="E163" s="91">
        <v>0</v>
      </c>
      <c r="F163" s="91">
        <f t="shared" si="72"/>
        <v>10184</v>
      </c>
      <c r="G163" s="91">
        <v>6769.5</v>
      </c>
      <c r="H163" s="91">
        <v>0</v>
      </c>
      <c r="I163" s="91">
        <v>0</v>
      </c>
      <c r="J163" s="91">
        <f t="shared" si="73"/>
        <v>6769.5</v>
      </c>
      <c r="K163" s="91">
        <f t="shared" si="74"/>
        <v>3414.5</v>
      </c>
      <c r="L163" s="85">
        <f t="shared" si="75"/>
        <v>66.471916732128832</v>
      </c>
    </row>
    <row r="164" spans="1:12" ht="7.5" customHeight="1" thickBot="1" x14ac:dyDescent="0.25">
      <c r="A164" s="26"/>
      <c r="B164" s="21"/>
      <c r="C164" s="91"/>
      <c r="D164" s="91"/>
      <c r="E164" s="91"/>
      <c r="F164" s="91"/>
      <c r="G164" s="91"/>
      <c r="H164" s="91"/>
      <c r="I164" s="91"/>
      <c r="J164" s="91"/>
      <c r="K164" s="91"/>
      <c r="L164" s="81"/>
    </row>
    <row r="165" spans="1:12" ht="12" thickBot="1" x14ac:dyDescent="0.25">
      <c r="A165" s="25">
        <v>5</v>
      </c>
      <c r="B165" s="17" t="s">
        <v>173</v>
      </c>
      <c r="C165" s="90">
        <f>+C167+C178+C184</f>
        <v>272544000</v>
      </c>
      <c r="D165" s="90">
        <f t="shared" ref="D165:K165" si="76">+D167+D178+D184</f>
        <v>-112544460</v>
      </c>
      <c r="E165" s="90">
        <f t="shared" si="76"/>
        <v>2708941424</v>
      </c>
      <c r="F165" s="90">
        <f t="shared" si="76"/>
        <v>2868940964</v>
      </c>
      <c r="G165" s="90">
        <f t="shared" si="76"/>
        <v>15318036.15</v>
      </c>
      <c r="H165" s="90">
        <f t="shared" si="76"/>
        <v>73938580.280000001</v>
      </c>
      <c r="I165" s="90">
        <f t="shared" si="76"/>
        <v>0</v>
      </c>
      <c r="J165" s="90">
        <f t="shared" si="76"/>
        <v>89256616.429999992</v>
      </c>
      <c r="K165" s="90">
        <f t="shared" si="76"/>
        <v>2779684347.5700002</v>
      </c>
      <c r="L165" s="80">
        <f>+(J165/F165)*100</f>
        <v>3.1111346503817425</v>
      </c>
    </row>
    <row r="166" spans="1:12" ht="8.25" customHeight="1" outlineLevel="1" x14ac:dyDescent="0.2">
      <c r="A166" s="9"/>
      <c r="B166" s="16"/>
      <c r="C166" s="89"/>
      <c r="D166" s="89"/>
      <c r="E166" s="89"/>
      <c r="F166" s="89"/>
      <c r="G166" s="89"/>
      <c r="H166" s="89"/>
      <c r="I166" s="89"/>
      <c r="J166" s="89"/>
      <c r="K166" s="89"/>
    </row>
    <row r="167" spans="1:12" outlineLevel="1" x14ac:dyDescent="0.2">
      <c r="A167" s="8" t="s">
        <v>174</v>
      </c>
      <c r="B167" s="18" t="s">
        <v>175</v>
      </c>
      <c r="C167" s="92">
        <f>+C169+C171+C172+C173+C174+C175+C176+C170</f>
        <v>72594000</v>
      </c>
      <c r="D167" s="92">
        <f>+D169+D171+D172+D173+D174+D175+D176+D170</f>
        <v>-1363573</v>
      </c>
      <c r="E167" s="92">
        <f t="shared" ref="E167:K167" si="77">+E169+E171+E172+E173+E174+E175+E176+E170</f>
        <v>7818550</v>
      </c>
      <c r="F167" s="92">
        <f t="shared" si="77"/>
        <v>79048977</v>
      </c>
      <c r="G167" s="92">
        <f t="shared" si="77"/>
        <v>15318036.15</v>
      </c>
      <c r="H167" s="92">
        <f t="shared" si="77"/>
        <v>45904754.079999998</v>
      </c>
      <c r="I167" s="92">
        <f t="shared" si="77"/>
        <v>0</v>
      </c>
      <c r="J167" s="92">
        <f t="shared" si="77"/>
        <v>61222790.229999997</v>
      </c>
      <c r="K167" s="92">
        <f t="shared" si="77"/>
        <v>17826186.770000003</v>
      </c>
      <c r="L167" s="84">
        <f>+(J167/F167)*100</f>
        <v>77.449187267787153</v>
      </c>
    </row>
    <row r="168" spans="1:12" ht="8.25" customHeight="1" outlineLevel="1" x14ac:dyDescent="0.2">
      <c r="A168" s="9"/>
      <c r="B168" s="16"/>
      <c r="C168" s="89"/>
      <c r="D168" s="89"/>
      <c r="E168" s="89"/>
      <c r="F168" s="89"/>
      <c r="G168" s="89"/>
      <c r="H168" s="89"/>
      <c r="I168" s="89"/>
      <c r="J168" s="89"/>
      <c r="K168" s="89"/>
    </row>
    <row r="169" spans="1:12" hidden="1" x14ac:dyDescent="0.2">
      <c r="A169" s="9" t="s">
        <v>297</v>
      </c>
      <c r="B169" s="16" t="s">
        <v>298</v>
      </c>
      <c r="C169" s="91">
        <v>0</v>
      </c>
      <c r="D169" s="91">
        <v>0</v>
      </c>
      <c r="E169" s="91">
        <v>0</v>
      </c>
      <c r="F169" s="91">
        <f t="shared" ref="F169:F175" si="78">+C169+D169+E169</f>
        <v>0</v>
      </c>
      <c r="G169" s="91">
        <v>0</v>
      </c>
      <c r="H169" s="91">
        <v>0</v>
      </c>
      <c r="I169" s="91">
        <v>0</v>
      </c>
      <c r="J169" s="91">
        <f t="shared" ref="J169:J175" si="79">+G169+H169</f>
        <v>0</v>
      </c>
      <c r="K169" s="91">
        <f t="shared" ref="K169:K175" si="80">+F169-J169-I169</f>
        <v>0</v>
      </c>
      <c r="L169" s="85" t="e">
        <f t="shared" ref="L169:L175" si="81">+(J169/F169)*100</f>
        <v>#DIV/0!</v>
      </c>
    </row>
    <row r="170" spans="1:12" hidden="1" x14ac:dyDescent="0.2">
      <c r="A170" s="9" t="s">
        <v>176</v>
      </c>
      <c r="B170" s="16" t="s">
        <v>177</v>
      </c>
      <c r="C170" s="91">
        <v>0</v>
      </c>
      <c r="D170" s="91">
        <v>0</v>
      </c>
      <c r="E170" s="91">
        <v>0</v>
      </c>
      <c r="F170" s="91">
        <f>+C170+D170+E170</f>
        <v>0</v>
      </c>
      <c r="G170" s="91">
        <v>0</v>
      </c>
      <c r="H170" s="91">
        <v>0</v>
      </c>
      <c r="I170" s="91">
        <v>0</v>
      </c>
      <c r="J170" s="91">
        <f>+G170+H170</f>
        <v>0</v>
      </c>
      <c r="K170" s="91">
        <f>+F170-J170-I170</f>
        <v>0</v>
      </c>
      <c r="L170" s="85" t="e">
        <f>+(J170/F170)*100</f>
        <v>#DIV/0!</v>
      </c>
    </row>
    <row r="171" spans="1:12" x14ac:dyDescent="0.2">
      <c r="A171" s="9" t="s">
        <v>178</v>
      </c>
      <c r="B171" s="16" t="s">
        <v>179</v>
      </c>
      <c r="C171" s="91">
        <v>1736000</v>
      </c>
      <c r="D171" s="91">
        <v>930000</v>
      </c>
      <c r="E171" s="91">
        <v>-31660</v>
      </c>
      <c r="F171" s="91">
        <f>+C171+D171+E171</f>
        <v>2634340</v>
      </c>
      <c r="G171" s="91">
        <v>0</v>
      </c>
      <c r="H171" s="91">
        <v>2105300</v>
      </c>
      <c r="I171" s="91">
        <v>0</v>
      </c>
      <c r="J171" s="91">
        <f>+G171+H171</f>
        <v>2105300</v>
      </c>
      <c r="K171" s="91">
        <f>+F171-J171-I171</f>
        <v>529040</v>
      </c>
      <c r="L171" s="85">
        <f>+(J171/F171)*100</f>
        <v>79.917550506009093</v>
      </c>
    </row>
    <row r="172" spans="1:12" x14ac:dyDescent="0.2">
      <c r="A172" s="9" t="s">
        <v>180</v>
      </c>
      <c r="B172" s="16" t="s">
        <v>181</v>
      </c>
      <c r="C172" s="91">
        <v>4608000</v>
      </c>
      <c r="D172" s="91">
        <v>1640000</v>
      </c>
      <c r="E172" s="91">
        <v>-834000</v>
      </c>
      <c r="F172" s="91">
        <f>+C172+D172+E172</f>
        <v>5414000</v>
      </c>
      <c r="G172" s="91">
        <v>0</v>
      </c>
      <c r="H172" s="91">
        <v>5160985</v>
      </c>
      <c r="I172" s="91">
        <v>0</v>
      </c>
      <c r="J172" s="91">
        <f>+G172+H172</f>
        <v>5160985</v>
      </c>
      <c r="K172" s="91">
        <f>+F172-J172-I172</f>
        <v>253015</v>
      </c>
      <c r="L172" s="85">
        <f>+(J172/F172)*100</f>
        <v>95.326653121536751</v>
      </c>
    </row>
    <row r="173" spans="1:12" x14ac:dyDescent="0.2">
      <c r="A173" s="9" t="s">
        <v>182</v>
      </c>
      <c r="B173" s="16" t="s">
        <v>183</v>
      </c>
      <c r="C173" s="91">
        <v>66250000</v>
      </c>
      <c r="D173" s="91">
        <v>-6683573</v>
      </c>
      <c r="E173" s="91">
        <v>8684210</v>
      </c>
      <c r="F173" s="91">
        <f>+C173+D173+E173</f>
        <v>68250637</v>
      </c>
      <c r="G173" s="91">
        <v>15318036.15</v>
      </c>
      <c r="H173" s="91">
        <v>38574719.079999998</v>
      </c>
      <c r="I173" s="91">
        <v>0</v>
      </c>
      <c r="J173" s="91">
        <f>+G173+H173</f>
        <v>53892755.229999997</v>
      </c>
      <c r="K173" s="91">
        <f>+F173-J173-I173</f>
        <v>14357881.770000003</v>
      </c>
      <c r="L173" s="85">
        <f>+(J173/F173)*100</f>
        <v>78.963006938675164</v>
      </c>
    </row>
    <row r="174" spans="1:12" hidden="1" x14ac:dyDescent="0.2">
      <c r="A174" s="9" t="s">
        <v>184</v>
      </c>
      <c r="B174" s="16" t="s">
        <v>185</v>
      </c>
      <c r="C174" s="91">
        <v>0</v>
      </c>
      <c r="D174" s="91">
        <v>0</v>
      </c>
      <c r="E174" s="91">
        <v>0</v>
      </c>
      <c r="F174" s="91">
        <f t="shared" si="78"/>
        <v>0</v>
      </c>
      <c r="G174" s="91">
        <v>0</v>
      </c>
      <c r="H174" s="91">
        <v>0</v>
      </c>
      <c r="I174" s="91">
        <v>0</v>
      </c>
      <c r="J174" s="91">
        <f t="shared" si="79"/>
        <v>0</v>
      </c>
      <c r="K174" s="91">
        <f t="shared" si="80"/>
        <v>0</v>
      </c>
      <c r="L174" s="85" t="e">
        <f t="shared" si="81"/>
        <v>#DIV/0!</v>
      </c>
    </row>
    <row r="175" spans="1:12" x14ac:dyDescent="0.2">
      <c r="A175" s="9" t="s">
        <v>186</v>
      </c>
      <c r="B175" s="16" t="s">
        <v>187</v>
      </c>
      <c r="C175" s="91">
        <v>0</v>
      </c>
      <c r="D175" s="91">
        <v>1300000</v>
      </c>
      <c r="E175" s="91">
        <v>0</v>
      </c>
      <c r="F175" s="91">
        <f t="shared" si="78"/>
        <v>1300000</v>
      </c>
      <c r="G175" s="91">
        <v>0</v>
      </c>
      <c r="H175" s="91">
        <v>0</v>
      </c>
      <c r="I175" s="91">
        <v>0</v>
      </c>
      <c r="J175" s="91">
        <f t="shared" si="79"/>
        <v>0</v>
      </c>
      <c r="K175" s="91">
        <f t="shared" si="80"/>
        <v>1300000</v>
      </c>
      <c r="L175" s="85">
        <f t="shared" si="81"/>
        <v>0</v>
      </c>
    </row>
    <row r="176" spans="1:12" x14ac:dyDescent="0.2">
      <c r="A176" s="9" t="s">
        <v>188</v>
      </c>
      <c r="B176" s="19" t="s">
        <v>335</v>
      </c>
      <c r="C176" s="91">
        <v>0</v>
      </c>
      <c r="D176" s="91">
        <v>1450000</v>
      </c>
      <c r="E176" s="91">
        <v>0</v>
      </c>
      <c r="F176" s="91">
        <f>+C176+D176+E176</f>
        <v>1450000</v>
      </c>
      <c r="G176" s="91">
        <v>0</v>
      </c>
      <c r="H176" s="91">
        <v>63750</v>
      </c>
      <c r="I176" s="91">
        <v>0</v>
      </c>
      <c r="J176" s="91">
        <f>+G176+H176</f>
        <v>63750</v>
      </c>
      <c r="K176" s="91">
        <f>+F176-J176-I176</f>
        <v>1386250</v>
      </c>
      <c r="L176" s="85">
        <f>+(J176/F176)*100</f>
        <v>4.3965517241379306</v>
      </c>
    </row>
    <row r="177" spans="1:12" ht="8.25" hidden="1" customHeight="1" outlineLevel="1" x14ac:dyDescent="0.2">
      <c r="A177" s="9"/>
      <c r="B177" s="16"/>
      <c r="C177" s="89"/>
      <c r="D177" s="89"/>
      <c r="E177" s="89"/>
      <c r="F177" s="89"/>
      <c r="G177" s="89"/>
      <c r="H177" s="89"/>
      <c r="I177" s="89"/>
      <c r="J177" s="89"/>
      <c r="K177" s="89"/>
    </row>
    <row r="178" spans="1:12" hidden="1" outlineLevel="1" x14ac:dyDescent="0.2">
      <c r="A178" s="8" t="s">
        <v>189</v>
      </c>
      <c r="B178" s="18" t="s">
        <v>190</v>
      </c>
      <c r="C178" s="92">
        <f>+C180+C181+C182</f>
        <v>0</v>
      </c>
      <c r="D178" s="92">
        <f t="shared" ref="D178:K178" si="82">+D180+D181+D182</f>
        <v>0</v>
      </c>
      <c r="E178" s="92">
        <f t="shared" si="82"/>
        <v>0</v>
      </c>
      <c r="F178" s="92">
        <f t="shared" si="82"/>
        <v>0</v>
      </c>
      <c r="G178" s="92">
        <f t="shared" si="82"/>
        <v>0</v>
      </c>
      <c r="H178" s="92">
        <f t="shared" si="82"/>
        <v>0</v>
      </c>
      <c r="I178" s="92">
        <f t="shared" si="82"/>
        <v>0</v>
      </c>
      <c r="J178" s="92">
        <f t="shared" si="82"/>
        <v>0</v>
      </c>
      <c r="K178" s="92">
        <f t="shared" si="82"/>
        <v>0</v>
      </c>
      <c r="L178" s="84" t="e">
        <f>+(J178/F178)*100</f>
        <v>#DIV/0!</v>
      </c>
    </row>
    <row r="179" spans="1:12" ht="8.25" hidden="1" customHeight="1" outlineLevel="1" x14ac:dyDescent="0.2">
      <c r="A179" s="9"/>
      <c r="B179" s="16"/>
      <c r="C179" s="89"/>
      <c r="D179" s="89"/>
      <c r="E179" s="89"/>
      <c r="F179" s="89"/>
      <c r="G179" s="89"/>
      <c r="H179" s="89"/>
      <c r="I179" s="89"/>
      <c r="J179" s="89"/>
      <c r="K179" s="89"/>
    </row>
    <row r="180" spans="1:12" hidden="1" outlineLevel="1" x14ac:dyDescent="0.2">
      <c r="A180" s="9" t="s">
        <v>191</v>
      </c>
      <c r="B180" s="16" t="s">
        <v>192</v>
      </c>
      <c r="C180" s="91">
        <v>0</v>
      </c>
      <c r="D180" s="91">
        <v>0</v>
      </c>
      <c r="E180" s="91">
        <v>0</v>
      </c>
      <c r="F180" s="91">
        <f>+C180+D180+E180</f>
        <v>0</v>
      </c>
      <c r="G180" s="91">
        <v>0</v>
      </c>
      <c r="H180" s="91">
        <v>0</v>
      </c>
      <c r="I180" s="91">
        <v>0</v>
      </c>
      <c r="J180" s="91">
        <f>+G180+H180</f>
        <v>0</v>
      </c>
      <c r="K180" s="91">
        <f>+F180-J180</f>
        <v>0</v>
      </c>
      <c r="L180" s="85" t="e">
        <f t="shared" ref="L180:L182" si="83">+(J180/F180)*100</f>
        <v>#DIV/0!</v>
      </c>
    </row>
    <row r="181" spans="1:12" hidden="1" outlineLevel="1" x14ac:dyDescent="0.2">
      <c r="A181" s="9" t="s">
        <v>193</v>
      </c>
      <c r="B181" s="16" t="s">
        <v>194</v>
      </c>
      <c r="C181" s="91">
        <v>0</v>
      </c>
      <c r="D181" s="91">
        <v>0</v>
      </c>
      <c r="E181" s="91">
        <v>0</v>
      </c>
      <c r="F181" s="91">
        <f>+C181+D181+E181</f>
        <v>0</v>
      </c>
      <c r="G181" s="91">
        <v>0</v>
      </c>
      <c r="H181" s="91">
        <v>0</v>
      </c>
      <c r="I181" s="91">
        <v>0</v>
      </c>
      <c r="J181" s="91">
        <f>+G181+H181</f>
        <v>0</v>
      </c>
      <c r="K181" s="91">
        <f>+F181-J181</f>
        <v>0</v>
      </c>
      <c r="L181" s="85" t="e">
        <f t="shared" si="83"/>
        <v>#DIV/0!</v>
      </c>
    </row>
    <row r="182" spans="1:12" hidden="1" outlineLevel="1" x14ac:dyDescent="0.2">
      <c r="A182" s="9" t="s">
        <v>195</v>
      </c>
      <c r="B182" s="16" t="s">
        <v>196</v>
      </c>
      <c r="C182" s="91">
        <v>0</v>
      </c>
      <c r="D182" s="91">
        <v>0</v>
      </c>
      <c r="E182" s="91">
        <v>0</v>
      </c>
      <c r="F182" s="91">
        <f>+C182+D182+E182</f>
        <v>0</v>
      </c>
      <c r="G182" s="91">
        <v>0</v>
      </c>
      <c r="H182" s="91">
        <v>0</v>
      </c>
      <c r="I182" s="91">
        <v>0</v>
      </c>
      <c r="J182" s="91">
        <f>+G182+H182</f>
        <v>0</v>
      </c>
      <c r="K182" s="91">
        <f>+F182-J182</f>
        <v>0</v>
      </c>
      <c r="L182" s="85" t="e">
        <f t="shared" si="83"/>
        <v>#DIV/0!</v>
      </c>
    </row>
    <row r="183" spans="1:12" ht="8.25" customHeight="1" outlineLevel="1" x14ac:dyDescent="0.2">
      <c r="A183" s="9"/>
      <c r="B183" s="16"/>
      <c r="C183" s="91"/>
      <c r="D183" s="91"/>
      <c r="E183" s="91"/>
      <c r="F183" s="91"/>
      <c r="G183" s="91"/>
      <c r="H183" s="91"/>
      <c r="I183" s="91"/>
      <c r="J183" s="91"/>
      <c r="K183" s="91"/>
    </row>
    <row r="184" spans="1:12" outlineLevel="1" x14ac:dyDescent="0.2">
      <c r="A184" s="8" t="s">
        <v>197</v>
      </c>
      <c r="B184" s="18" t="s">
        <v>336</v>
      </c>
      <c r="C184" s="92">
        <f>+C186</f>
        <v>199950000</v>
      </c>
      <c r="D184" s="92">
        <f t="shared" ref="D184:K184" si="84">+D186</f>
        <v>-111180887</v>
      </c>
      <c r="E184" s="92">
        <f t="shared" si="84"/>
        <v>2701122874</v>
      </c>
      <c r="F184" s="92">
        <f t="shared" si="84"/>
        <v>2789891987</v>
      </c>
      <c r="G184" s="92">
        <f t="shared" si="84"/>
        <v>0</v>
      </c>
      <c r="H184" s="92">
        <f t="shared" si="84"/>
        <v>28033826.199999999</v>
      </c>
      <c r="I184" s="92">
        <f t="shared" si="84"/>
        <v>0</v>
      </c>
      <c r="J184" s="92">
        <f t="shared" si="84"/>
        <v>28033826.199999999</v>
      </c>
      <c r="K184" s="92">
        <f t="shared" si="84"/>
        <v>2761858160.8000002</v>
      </c>
      <c r="L184" s="84">
        <f>+(J184/F184)*100</f>
        <v>1.0048355395344557</v>
      </c>
    </row>
    <row r="185" spans="1:12" ht="8.25" customHeight="1" outlineLevel="1" x14ac:dyDescent="0.2">
      <c r="A185" s="9"/>
      <c r="B185" s="16"/>
      <c r="C185" s="89"/>
      <c r="D185" s="89"/>
      <c r="E185" s="89"/>
      <c r="F185" s="89"/>
      <c r="G185" s="89"/>
      <c r="H185" s="89"/>
      <c r="I185" s="89"/>
      <c r="J185" s="89"/>
      <c r="K185" s="89"/>
    </row>
    <row r="186" spans="1:12" x14ac:dyDescent="0.2">
      <c r="A186" s="9" t="s">
        <v>295</v>
      </c>
      <c r="B186" s="16" t="s">
        <v>296</v>
      </c>
      <c r="C186" s="91">
        <v>199950000</v>
      </c>
      <c r="D186" s="91">
        <v>-111180887</v>
      </c>
      <c r="E186" s="91">
        <v>2701122874</v>
      </c>
      <c r="F186" s="91">
        <f>+C186+D186+E186</f>
        <v>2789891987</v>
      </c>
      <c r="G186" s="91">
        <v>0</v>
      </c>
      <c r="H186" s="91">
        <v>28033826.199999999</v>
      </c>
      <c r="I186" s="91">
        <v>0</v>
      </c>
      <c r="J186" s="91">
        <f>+G186+H186</f>
        <v>28033826.199999999</v>
      </c>
      <c r="K186" s="91">
        <f>+F186-J186-I186</f>
        <v>2761858160.8000002</v>
      </c>
      <c r="L186" s="85">
        <f>+(J186/F186)*100</f>
        <v>1.0048355395344557</v>
      </c>
    </row>
    <row r="187" spans="1:12" ht="12" thickBot="1" x14ac:dyDescent="0.25">
      <c r="A187" s="27"/>
      <c r="B187" s="22"/>
      <c r="C187" s="91"/>
      <c r="D187" s="91"/>
      <c r="E187" s="91"/>
      <c r="F187" s="91"/>
      <c r="G187" s="91"/>
      <c r="H187" s="91"/>
      <c r="I187" s="91"/>
      <c r="J187" s="91"/>
      <c r="K187" s="91"/>
      <c r="L187" s="81"/>
    </row>
    <row r="188" spans="1:12" ht="12" thickBot="1" x14ac:dyDescent="0.25">
      <c r="A188" s="25">
        <v>6</v>
      </c>
      <c r="B188" s="17" t="s">
        <v>198</v>
      </c>
      <c r="C188" s="90">
        <f>+C190+C197+C201+C205</f>
        <v>499180822</v>
      </c>
      <c r="D188" s="90">
        <f t="shared" ref="D188:K188" si="85">+D190+D197+D201+D205</f>
        <v>44020000</v>
      </c>
      <c r="E188" s="90">
        <f t="shared" si="85"/>
        <v>109090234</v>
      </c>
      <c r="F188" s="90">
        <f t="shared" si="85"/>
        <v>652291056</v>
      </c>
      <c r="G188" s="90">
        <f t="shared" si="85"/>
        <v>557105895.01999998</v>
      </c>
      <c r="H188" s="90">
        <f t="shared" si="85"/>
        <v>89380500.359999999</v>
      </c>
      <c r="I188" s="90">
        <f t="shared" si="85"/>
        <v>0</v>
      </c>
      <c r="J188" s="90">
        <f t="shared" si="85"/>
        <v>646486395.38</v>
      </c>
      <c r="K188" s="90">
        <f t="shared" si="85"/>
        <v>5804660.6200000038</v>
      </c>
      <c r="L188" s="80">
        <f>+(J188/F188)*100</f>
        <v>99.110111879258994</v>
      </c>
    </row>
    <row r="189" spans="1:12" ht="8.25" customHeight="1" outlineLevel="1" x14ac:dyDescent="0.2">
      <c r="A189" s="9"/>
      <c r="B189" s="16"/>
      <c r="C189" s="89"/>
      <c r="D189" s="89"/>
      <c r="E189" s="89"/>
      <c r="F189" s="89"/>
      <c r="G189" s="89"/>
      <c r="H189" s="89"/>
      <c r="I189" s="89"/>
      <c r="J189" s="89"/>
      <c r="K189" s="89"/>
    </row>
    <row r="190" spans="1:12" outlineLevel="1" x14ac:dyDescent="0.2">
      <c r="A190" s="8" t="s">
        <v>199</v>
      </c>
      <c r="B190" s="18" t="s">
        <v>200</v>
      </c>
      <c r="C190" s="92">
        <f>+C192+C193+C195+C194</f>
        <v>467880822</v>
      </c>
      <c r="D190" s="92">
        <f t="shared" ref="D190:K190" si="86">+D192+D193+D195+D194</f>
        <v>-1570000</v>
      </c>
      <c r="E190" s="92">
        <f t="shared" si="86"/>
        <v>108740234</v>
      </c>
      <c r="F190" s="92">
        <f t="shared" si="86"/>
        <v>575051056</v>
      </c>
      <c r="G190" s="92">
        <f t="shared" si="86"/>
        <v>494770321.5</v>
      </c>
      <c r="H190" s="92">
        <f t="shared" si="86"/>
        <v>79450734.5</v>
      </c>
      <c r="I190" s="92">
        <f t="shared" si="86"/>
        <v>0</v>
      </c>
      <c r="J190" s="92">
        <f t="shared" si="86"/>
        <v>574221056</v>
      </c>
      <c r="K190" s="92">
        <f t="shared" si="86"/>
        <v>830000</v>
      </c>
      <c r="L190" s="84">
        <f>+(J190/F190)*100</f>
        <v>99.855664989857871</v>
      </c>
    </row>
    <row r="191" spans="1:12" ht="8.25" customHeight="1" outlineLevel="1" x14ac:dyDescent="0.2">
      <c r="A191" s="9"/>
      <c r="B191" s="16"/>
      <c r="C191" s="89"/>
      <c r="D191" s="89"/>
      <c r="E191" s="89"/>
      <c r="F191" s="89"/>
      <c r="G191" s="89"/>
      <c r="H191" s="89"/>
      <c r="I191" s="89"/>
      <c r="J191" s="89"/>
      <c r="K191" s="89"/>
    </row>
    <row r="192" spans="1:12" x14ac:dyDescent="0.2">
      <c r="A192" s="13" t="s">
        <v>201</v>
      </c>
      <c r="B192" s="20" t="s">
        <v>337</v>
      </c>
      <c r="C192" s="91">
        <v>464380822</v>
      </c>
      <c r="D192" s="91">
        <v>-1570000</v>
      </c>
      <c r="E192" s="91">
        <v>73514367</v>
      </c>
      <c r="F192" s="91">
        <f>+C192+D192+E192</f>
        <v>536325189</v>
      </c>
      <c r="G192" s="91">
        <v>491270321.5</v>
      </c>
      <c r="H192" s="91">
        <v>44224867.5</v>
      </c>
      <c r="I192" s="91">
        <v>0</v>
      </c>
      <c r="J192" s="91">
        <f>+G192+H192</f>
        <v>535495189</v>
      </c>
      <c r="K192" s="91">
        <f>+F192-J192-I192</f>
        <v>830000</v>
      </c>
      <c r="L192" s="85">
        <f>+(J192/F192)*100</f>
        <v>99.845243144080627</v>
      </c>
    </row>
    <row r="193" spans="1:12" x14ac:dyDescent="0.2">
      <c r="A193" s="13" t="s">
        <v>202</v>
      </c>
      <c r="B193" s="20" t="s">
        <v>338</v>
      </c>
      <c r="C193" s="91">
        <v>3500000</v>
      </c>
      <c r="D193" s="91">
        <v>0</v>
      </c>
      <c r="E193" s="91">
        <v>0</v>
      </c>
      <c r="F193" s="91">
        <f>+C193+D193+E193</f>
        <v>3500000</v>
      </c>
      <c r="G193" s="91">
        <v>3500000</v>
      </c>
      <c r="H193" s="91">
        <v>0</v>
      </c>
      <c r="I193" s="91">
        <v>0</v>
      </c>
      <c r="J193" s="91">
        <f>+G193+H193</f>
        <v>3500000</v>
      </c>
      <c r="K193" s="91">
        <f t="shared" ref="K193:K194" si="87">+F193-J193-I193</f>
        <v>0</v>
      </c>
      <c r="L193" s="85">
        <f>+(J193/F193)*100</f>
        <v>100</v>
      </c>
    </row>
    <row r="194" spans="1:12" x14ac:dyDescent="0.2">
      <c r="A194" s="13" t="s">
        <v>377</v>
      </c>
      <c r="B194" s="20" t="s">
        <v>378</v>
      </c>
      <c r="C194" s="91">
        <v>0</v>
      </c>
      <c r="D194" s="91"/>
      <c r="E194" s="91">
        <v>35225867</v>
      </c>
      <c r="F194" s="91">
        <f>+C194+D194+E194</f>
        <v>35225867</v>
      </c>
      <c r="G194" s="91"/>
      <c r="H194" s="91">
        <v>35225867</v>
      </c>
      <c r="I194" s="91"/>
      <c r="J194" s="91">
        <f>+G194+H194</f>
        <v>35225867</v>
      </c>
      <c r="K194" s="91">
        <f t="shared" si="87"/>
        <v>0</v>
      </c>
      <c r="L194" s="85">
        <f>+(J194/F194)*100</f>
        <v>100</v>
      </c>
    </row>
    <row r="195" spans="1:12" hidden="1" x14ac:dyDescent="0.2">
      <c r="A195" s="13" t="s">
        <v>300</v>
      </c>
      <c r="B195" s="20" t="s">
        <v>339</v>
      </c>
      <c r="C195" s="91">
        <v>0</v>
      </c>
      <c r="D195" s="91">
        <v>0</v>
      </c>
      <c r="E195" s="91">
        <v>0</v>
      </c>
      <c r="F195" s="91">
        <f t="shared" ref="F195" si="88">+C195+D195+E195</f>
        <v>0</v>
      </c>
      <c r="G195" s="91">
        <v>0</v>
      </c>
      <c r="H195" s="91">
        <v>0</v>
      </c>
      <c r="I195" s="91">
        <v>0</v>
      </c>
      <c r="J195" s="91">
        <f t="shared" ref="J195" si="89">+G195+H195</f>
        <v>0</v>
      </c>
      <c r="K195" s="91">
        <f t="shared" ref="K195" si="90">+F195-J195-I195</f>
        <v>0</v>
      </c>
      <c r="L195" s="85" t="e">
        <f t="shared" ref="L195" si="91">+(J195/F195)*100</f>
        <v>#DIV/0!</v>
      </c>
    </row>
    <row r="196" spans="1:12" ht="8.25" customHeight="1" outlineLevel="1" x14ac:dyDescent="0.2">
      <c r="A196" s="9"/>
      <c r="B196" s="16"/>
      <c r="C196" s="91"/>
      <c r="D196" s="91"/>
      <c r="E196" s="91"/>
      <c r="F196" s="91"/>
      <c r="G196" s="91"/>
      <c r="H196" s="91"/>
      <c r="I196" s="91"/>
      <c r="J196" s="91"/>
      <c r="K196" s="91"/>
    </row>
    <row r="197" spans="1:12" outlineLevel="1" x14ac:dyDescent="0.2">
      <c r="A197" s="8" t="s">
        <v>203</v>
      </c>
      <c r="B197" s="18" t="s">
        <v>204</v>
      </c>
      <c r="C197" s="92">
        <f>+C199</f>
        <v>31300000</v>
      </c>
      <c r="D197" s="92">
        <f t="shared" ref="D197:K197" si="92">+D199</f>
        <v>44020000</v>
      </c>
      <c r="E197" s="92">
        <f t="shared" si="92"/>
        <v>350000</v>
      </c>
      <c r="F197" s="92">
        <f t="shared" si="92"/>
        <v>75670000</v>
      </c>
      <c r="G197" s="92">
        <f t="shared" si="92"/>
        <v>62335573.519999996</v>
      </c>
      <c r="H197" s="92">
        <f t="shared" si="92"/>
        <v>8366346.6399999997</v>
      </c>
      <c r="I197" s="92">
        <f t="shared" si="92"/>
        <v>0</v>
      </c>
      <c r="J197" s="92">
        <f t="shared" si="92"/>
        <v>70701920.159999996</v>
      </c>
      <c r="K197" s="92">
        <f t="shared" si="92"/>
        <v>4968079.8400000036</v>
      </c>
      <c r="L197" s="84">
        <f>+(J197/F197)*100</f>
        <v>93.434544945156588</v>
      </c>
    </row>
    <row r="198" spans="1:12" ht="8.25" customHeight="1" outlineLevel="1" x14ac:dyDescent="0.2">
      <c r="A198" s="9"/>
      <c r="B198" s="16"/>
      <c r="C198" s="89"/>
      <c r="D198" s="89"/>
      <c r="E198" s="89"/>
      <c r="F198" s="89"/>
      <c r="G198" s="89"/>
      <c r="H198" s="89"/>
      <c r="I198" s="89"/>
      <c r="J198" s="89"/>
      <c r="K198" s="89"/>
    </row>
    <row r="199" spans="1:12" x14ac:dyDescent="0.2">
      <c r="A199" s="13" t="s">
        <v>205</v>
      </c>
      <c r="B199" s="20" t="s">
        <v>206</v>
      </c>
      <c r="C199" s="91">
        <v>31300000</v>
      </c>
      <c r="D199" s="91">
        <v>44020000</v>
      </c>
      <c r="E199" s="91">
        <v>350000</v>
      </c>
      <c r="F199" s="91">
        <f>+C199+D199+E199</f>
        <v>75670000</v>
      </c>
      <c r="G199" s="91">
        <v>62335573.519999996</v>
      </c>
      <c r="H199" s="91">
        <v>8366346.6399999997</v>
      </c>
      <c r="I199" s="91">
        <v>0</v>
      </c>
      <c r="J199" s="91">
        <f>+G199+H199</f>
        <v>70701920.159999996</v>
      </c>
      <c r="K199" s="91">
        <f>+F199-J199-I199</f>
        <v>4968079.8400000036</v>
      </c>
      <c r="L199" s="85">
        <f>+(J199/F199)*100</f>
        <v>93.434544945156588</v>
      </c>
    </row>
    <row r="200" spans="1:12" x14ac:dyDescent="0.2">
      <c r="A200" s="13"/>
      <c r="B200" s="20"/>
      <c r="C200" s="91"/>
      <c r="D200" s="91"/>
      <c r="E200" s="91"/>
      <c r="F200" s="91"/>
      <c r="G200" s="91"/>
      <c r="H200" s="91"/>
      <c r="I200" s="91"/>
      <c r="J200" s="91"/>
      <c r="K200" s="91"/>
      <c r="L200" s="85"/>
    </row>
    <row r="201" spans="1:12" x14ac:dyDescent="0.2">
      <c r="A201" s="8" t="s">
        <v>235</v>
      </c>
      <c r="B201" s="18" t="s">
        <v>237</v>
      </c>
      <c r="C201" s="92">
        <f>+C203</f>
        <v>0</v>
      </c>
      <c r="D201" s="92">
        <f t="shared" ref="D201:K201" si="93">+D203</f>
        <v>1570000</v>
      </c>
      <c r="E201" s="92">
        <f t="shared" si="93"/>
        <v>0</v>
      </c>
      <c r="F201" s="92">
        <f t="shared" si="93"/>
        <v>1570000</v>
      </c>
      <c r="G201" s="92">
        <f t="shared" si="93"/>
        <v>0</v>
      </c>
      <c r="H201" s="92">
        <f t="shared" si="93"/>
        <v>1563419.22</v>
      </c>
      <c r="I201" s="92">
        <f t="shared" si="93"/>
        <v>0</v>
      </c>
      <c r="J201" s="92">
        <f t="shared" si="93"/>
        <v>1563419.22</v>
      </c>
      <c r="K201" s="92">
        <f t="shared" si="93"/>
        <v>6580.7800000000279</v>
      </c>
      <c r="L201" s="84">
        <f>+(J201/F201)*100</f>
        <v>99.580842038216559</v>
      </c>
    </row>
    <row r="202" spans="1:12" x14ac:dyDescent="0.2">
      <c r="A202" s="13"/>
      <c r="B202" s="20"/>
      <c r="C202" s="91"/>
      <c r="D202" s="91"/>
      <c r="E202" s="91"/>
      <c r="F202" s="91"/>
      <c r="G202" s="91"/>
      <c r="H202" s="91"/>
      <c r="I202" s="91"/>
      <c r="J202" s="91"/>
      <c r="K202" s="91"/>
      <c r="L202" s="85"/>
    </row>
    <row r="203" spans="1:12" x14ac:dyDescent="0.2">
      <c r="A203" s="13" t="s">
        <v>236</v>
      </c>
      <c r="B203" s="20" t="s">
        <v>238</v>
      </c>
      <c r="C203" s="91">
        <v>0</v>
      </c>
      <c r="D203" s="91">
        <v>1570000</v>
      </c>
      <c r="E203" s="91">
        <v>0</v>
      </c>
      <c r="F203" s="91">
        <f>+C203+D203+E203</f>
        <v>1570000</v>
      </c>
      <c r="G203" s="91">
        <v>0</v>
      </c>
      <c r="H203" s="91">
        <v>1563419.22</v>
      </c>
      <c r="I203" s="91">
        <v>0</v>
      </c>
      <c r="J203" s="91">
        <f>+G203+H203</f>
        <v>1563419.22</v>
      </c>
      <c r="K203" s="91">
        <f>+F203-J203-I203</f>
        <v>6580.7800000000279</v>
      </c>
      <c r="L203" s="85">
        <f>+(J203/F203)*100</f>
        <v>99.580842038216559</v>
      </c>
    </row>
    <row r="204" spans="1:12" ht="8.25" hidden="1" customHeight="1" outlineLevel="1" x14ac:dyDescent="0.2">
      <c r="A204" s="9"/>
      <c r="B204" s="16"/>
      <c r="C204" s="91"/>
      <c r="D204" s="91"/>
      <c r="E204" s="91"/>
      <c r="F204" s="91"/>
      <c r="G204" s="91"/>
      <c r="H204" s="91"/>
      <c r="I204" s="91"/>
      <c r="J204" s="91"/>
      <c r="K204" s="91"/>
    </row>
    <row r="205" spans="1:12" hidden="1" outlineLevel="1" x14ac:dyDescent="0.2">
      <c r="A205" s="8" t="s">
        <v>207</v>
      </c>
      <c r="B205" s="18" t="s">
        <v>208</v>
      </c>
      <c r="C205" s="92">
        <f>+C207+C208+C209</f>
        <v>0</v>
      </c>
      <c r="D205" s="92">
        <f t="shared" ref="D205:K205" si="94">+D207+D208+D209</f>
        <v>0</v>
      </c>
      <c r="E205" s="92">
        <f t="shared" si="94"/>
        <v>0</v>
      </c>
      <c r="F205" s="92">
        <f t="shared" si="94"/>
        <v>0</v>
      </c>
      <c r="G205" s="92">
        <f t="shared" si="94"/>
        <v>0</v>
      </c>
      <c r="H205" s="92">
        <f t="shared" si="94"/>
        <v>0</v>
      </c>
      <c r="I205" s="92">
        <f t="shared" si="94"/>
        <v>0</v>
      </c>
      <c r="J205" s="92">
        <f t="shared" si="94"/>
        <v>0</v>
      </c>
      <c r="K205" s="92">
        <f t="shared" si="94"/>
        <v>0</v>
      </c>
      <c r="L205" s="84">
        <v>0</v>
      </c>
    </row>
    <row r="206" spans="1:12" ht="8.25" hidden="1" customHeight="1" outlineLevel="1" x14ac:dyDescent="0.2">
      <c r="A206" s="9"/>
      <c r="B206" s="16"/>
      <c r="C206" s="89"/>
      <c r="D206" s="89"/>
      <c r="E206" s="89"/>
      <c r="F206" s="89"/>
      <c r="G206" s="89"/>
      <c r="H206" s="89"/>
      <c r="I206" s="89"/>
      <c r="J206" s="89"/>
      <c r="K206" s="89"/>
    </row>
    <row r="207" spans="1:12" hidden="1" x14ac:dyDescent="0.2">
      <c r="A207" s="9" t="s">
        <v>209</v>
      </c>
      <c r="B207" s="16" t="s">
        <v>210</v>
      </c>
      <c r="C207" s="91">
        <v>0</v>
      </c>
      <c r="D207" s="91">
        <v>0</v>
      </c>
      <c r="E207" s="91">
        <v>0</v>
      </c>
      <c r="F207" s="91">
        <f>+C207+D207+E207</f>
        <v>0</v>
      </c>
      <c r="G207" s="91">
        <v>0</v>
      </c>
      <c r="H207" s="91">
        <v>0</v>
      </c>
      <c r="I207" s="91">
        <v>0</v>
      </c>
      <c r="J207" s="91">
        <f>+G207+H207</f>
        <v>0</v>
      </c>
      <c r="K207" s="91">
        <f>+F207-J207-I207</f>
        <v>0</v>
      </c>
      <c r="L207" s="85" t="e">
        <f>+(J207/F207)*100</f>
        <v>#DIV/0!</v>
      </c>
    </row>
    <row r="208" spans="1:12" hidden="1" x14ac:dyDescent="0.2">
      <c r="A208" s="9" t="s">
        <v>219</v>
      </c>
      <c r="B208" s="16" t="s">
        <v>220</v>
      </c>
      <c r="C208" s="91">
        <v>0</v>
      </c>
      <c r="D208" s="91">
        <v>0</v>
      </c>
      <c r="E208" s="91">
        <v>0</v>
      </c>
      <c r="F208" s="91">
        <f>+C208+D208+E208</f>
        <v>0</v>
      </c>
      <c r="G208" s="91">
        <v>0</v>
      </c>
      <c r="H208" s="91">
        <v>0</v>
      </c>
      <c r="I208" s="91">
        <v>0</v>
      </c>
      <c r="J208" s="91">
        <f>+G208+H208</f>
        <v>0</v>
      </c>
      <c r="K208" s="91">
        <f>+F208-J208-I208</f>
        <v>0</v>
      </c>
      <c r="L208" s="85" t="e">
        <f>+(J208/F208)*100</f>
        <v>#DIV/0!</v>
      </c>
    </row>
    <row r="209" spans="1:12" hidden="1" x14ac:dyDescent="0.2">
      <c r="A209" s="9"/>
      <c r="B209" s="16"/>
      <c r="C209" s="91"/>
      <c r="D209" s="91"/>
      <c r="E209" s="91"/>
      <c r="F209" s="91"/>
      <c r="G209" s="91"/>
      <c r="H209" s="91"/>
      <c r="I209" s="91"/>
      <c r="J209" s="91">
        <f t="shared" ref="J209" si="95">+G209+H209+I209</f>
        <v>0</v>
      </c>
      <c r="K209" s="91">
        <f t="shared" ref="K209" si="96">+F209-J209</f>
        <v>0</v>
      </c>
      <c r="L209" s="81"/>
    </row>
    <row r="210" spans="1:12" ht="9.75" hidden="1" customHeight="1" thickBot="1" x14ac:dyDescent="0.25">
      <c r="A210" s="9"/>
      <c r="B210" s="16"/>
      <c r="C210" s="91"/>
      <c r="D210" s="91"/>
      <c r="E210" s="91"/>
      <c r="F210" s="91"/>
      <c r="G210" s="91"/>
      <c r="H210" s="91"/>
      <c r="I210" s="91"/>
      <c r="J210" s="91"/>
      <c r="K210" s="91"/>
      <c r="L210" s="81"/>
    </row>
    <row r="211" spans="1:12" ht="12" hidden="1" thickBot="1" x14ac:dyDescent="0.25">
      <c r="A211" s="25">
        <v>9</v>
      </c>
      <c r="B211" s="17" t="s">
        <v>211</v>
      </c>
      <c r="C211" s="90">
        <f>+C213</f>
        <v>0</v>
      </c>
      <c r="D211" s="90">
        <f t="shared" ref="D211:K211" si="97">+D213</f>
        <v>0</v>
      </c>
      <c r="E211" s="90">
        <f t="shared" si="97"/>
        <v>0</v>
      </c>
      <c r="F211" s="90">
        <f t="shared" si="97"/>
        <v>0</v>
      </c>
      <c r="G211" s="90">
        <f t="shared" si="97"/>
        <v>0</v>
      </c>
      <c r="H211" s="90">
        <f t="shared" si="97"/>
        <v>0</v>
      </c>
      <c r="I211" s="90">
        <f t="shared" si="97"/>
        <v>0</v>
      </c>
      <c r="J211" s="90">
        <f t="shared" si="97"/>
        <v>0</v>
      </c>
      <c r="K211" s="90">
        <f t="shared" si="97"/>
        <v>0</v>
      </c>
      <c r="L211" s="80">
        <v>0</v>
      </c>
    </row>
    <row r="212" spans="1:12" ht="8.25" hidden="1" customHeight="1" outlineLevel="1" x14ac:dyDescent="0.2">
      <c r="A212" s="9"/>
      <c r="B212" s="16"/>
      <c r="C212" s="89"/>
      <c r="D212" s="89"/>
      <c r="E212" s="89"/>
      <c r="F212" s="89"/>
      <c r="G212" s="89"/>
      <c r="H212" s="89"/>
      <c r="I212" s="89"/>
      <c r="J212" s="89"/>
      <c r="K212" s="89"/>
    </row>
    <row r="213" spans="1:12" hidden="1" outlineLevel="1" x14ac:dyDescent="0.2">
      <c r="A213" s="8" t="s">
        <v>212</v>
      </c>
      <c r="B213" s="18" t="s">
        <v>213</v>
      </c>
      <c r="C213" s="92">
        <f>+C215+C216</f>
        <v>0</v>
      </c>
      <c r="D213" s="92">
        <f t="shared" ref="D213:K213" si="98">+D215+D216</f>
        <v>0</v>
      </c>
      <c r="E213" s="92">
        <f t="shared" si="98"/>
        <v>0</v>
      </c>
      <c r="F213" s="92">
        <f t="shared" si="98"/>
        <v>0</v>
      </c>
      <c r="G213" s="92">
        <f t="shared" si="98"/>
        <v>0</v>
      </c>
      <c r="H213" s="92">
        <f t="shared" si="98"/>
        <v>0</v>
      </c>
      <c r="I213" s="92">
        <f t="shared" si="98"/>
        <v>0</v>
      </c>
      <c r="J213" s="92">
        <f t="shared" si="98"/>
        <v>0</v>
      </c>
      <c r="K213" s="92">
        <f t="shared" si="98"/>
        <v>0</v>
      </c>
      <c r="L213" s="84">
        <v>0</v>
      </c>
    </row>
    <row r="214" spans="1:12" ht="8.25" hidden="1" customHeight="1" outlineLevel="1" x14ac:dyDescent="0.2">
      <c r="A214" s="9"/>
      <c r="B214" s="16"/>
      <c r="C214" s="89"/>
      <c r="D214" s="89"/>
      <c r="E214" s="89"/>
      <c r="F214" s="89"/>
      <c r="G214" s="89"/>
      <c r="H214" s="89"/>
      <c r="I214" s="89"/>
      <c r="J214" s="91"/>
      <c r="K214" s="91"/>
    </row>
    <row r="215" spans="1:12" hidden="1" x14ac:dyDescent="0.2">
      <c r="A215" s="9" t="s">
        <v>214</v>
      </c>
      <c r="B215" s="20" t="s">
        <v>215</v>
      </c>
      <c r="C215" s="91">
        <v>0</v>
      </c>
      <c r="D215" s="91">
        <v>0</v>
      </c>
      <c r="E215" s="91">
        <v>0</v>
      </c>
      <c r="F215" s="91">
        <f t="shared" ref="F215:F216" si="99">+C215+D215+E215</f>
        <v>0</v>
      </c>
      <c r="G215" s="91">
        <v>0</v>
      </c>
      <c r="H215" s="91">
        <v>0</v>
      </c>
      <c r="I215" s="91">
        <v>0</v>
      </c>
      <c r="J215" s="91">
        <f t="shared" ref="J215:J216" si="100">+G215+H215</f>
        <v>0</v>
      </c>
      <c r="K215" s="91">
        <f t="shared" ref="K215:K216" si="101">+F215-J215-I215</f>
        <v>0</v>
      </c>
      <c r="L215" s="85" t="e">
        <f t="shared" ref="L215:L216" si="102">+(J215/F215)*100</f>
        <v>#DIV/0!</v>
      </c>
    </row>
    <row r="216" spans="1:12" hidden="1" x14ac:dyDescent="0.2">
      <c r="A216" s="9" t="s">
        <v>216</v>
      </c>
      <c r="B216" s="16" t="s">
        <v>217</v>
      </c>
      <c r="C216" s="91">
        <v>0</v>
      </c>
      <c r="D216" s="91">
        <v>0</v>
      </c>
      <c r="E216" s="91">
        <v>0</v>
      </c>
      <c r="F216" s="91">
        <f t="shared" si="99"/>
        <v>0</v>
      </c>
      <c r="G216" s="91">
        <v>0</v>
      </c>
      <c r="H216" s="91">
        <v>0</v>
      </c>
      <c r="I216" s="91">
        <v>0</v>
      </c>
      <c r="J216" s="91">
        <f t="shared" si="100"/>
        <v>0</v>
      </c>
      <c r="K216" s="91">
        <f t="shared" si="101"/>
        <v>0</v>
      </c>
      <c r="L216" s="85" t="e">
        <f t="shared" si="102"/>
        <v>#DIV/0!</v>
      </c>
    </row>
    <row r="217" spans="1:12" ht="12" thickBot="1" x14ac:dyDescent="0.25">
      <c r="A217" s="26"/>
      <c r="B217" s="21"/>
      <c r="C217" s="95"/>
      <c r="D217" s="95"/>
      <c r="E217" s="95"/>
      <c r="F217" s="95"/>
      <c r="G217" s="95"/>
      <c r="H217" s="95"/>
      <c r="I217" s="95"/>
      <c r="J217" s="95"/>
      <c r="K217" s="95"/>
      <c r="L217" s="82"/>
    </row>
    <row r="218" spans="1:12" ht="12" thickBot="1" x14ac:dyDescent="0.25">
      <c r="A218" s="14"/>
      <c r="B218" s="15"/>
      <c r="C218" s="83"/>
      <c r="D218" s="83"/>
      <c r="E218" s="83"/>
      <c r="F218" s="83"/>
      <c r="G218" s="83"/>
      <c r="H218" s="83"/>
      <c r="I218" s="83"/>
      <c r="J218" s="83"/>
      <c r="K218" s="83"/>
      <c r="L218" s="86"/>
    </row>
    <row r="219" spans="1:12" ht="12" thickTop="1" x14ac:dyDescent="0.2"/>
  </sheetData>
  <mergeCells count="14">
    <mergeCell ref="F8:F9"/>
    <mergeCell ref="L8:L9"/>
    <mergeCell ref="M8:M9"/>
    <mergeCell ref="A1:L1"/>
    <mergeCell ref="A2:L2"/>
    <mergeCell ref="A3:L3"/>
    <mergeCell ref="A4:L4"/>
    <mergeCell ref="A5:L5"/>
    <mergeCell ref="A8:A9"/>
    <mergeCell ref="B8:B9"/>
    <mergeCell ref="C8:C9"/>
    <mergeCell ref="D8:D9"/>
    <mergeCell ref="E8:E9"/>
    <mergeCell ref="A6:L6"/>
  </mergeCells>
  <printOptions horizontalCentered="1"/>
  <pageMargins left="0.78740157480314965" right="0.78740157480314965" top="0.78740157480314965" bottom="0.78740157480314965" header="0.59055118110236227" footer="0.59055118110236227"/>
  <pageSetup scale="65" firstPageNumber="12" orientation="landscape" useFirstPageNumber="1" r:id="rId1"/>
  <headerFooter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217"/>
  <sheetViews>
    <sheetView showGridLines="0" tabSelected="1" workbookViewId="0">
      <pane xSplit="6" ySplit="8" topLeftCell="G9" activePane="bottomRight" state="frozen"/>
      <selection activeCell="Q24" sqref="Q24"/>
      <selection pane="topRight" activeCell="Q24" sqref="Q24"/>
      <selection pane="bottomLeft" activeCell="Q24" sqref="Q24"/>
      <selection pane="bottomRight" activeCell="Q24" sqref="Q24"/>
    </sheetView>
  </sheetViews>
  <sheetFormatPr baseColWidth="10" defaultColWidth="11.42578125" defaultRowHeight="11.25" outlineLevelRow="1" x14ac:dyDescent="0.2"/>
  <cols>
    <col min="1" max="1" width="7" style="23" customWidth="1"/>
    <col min="2" max="2" width="44.42578125" style="23" bestFit="1" customWidth="1"/>
    <col min="3" max="3" width="15.140625" style="72" customWidth="1"/>
    <col min="4" max="6" width="13.5703125" style="72" customWidth="1"/>
    <col min="7" max="7" width="12.7109375" style="72" customWidth="1"/>
    <col min="8" max="8" width="14.42578125" style="72" customWidth="1"/>
    <col min="9" max="9" width="13.140625" style="72" bestFit="1" customWidth="1"/>
    <col min="10" max="10" width="14.28515625" style="72" customWidth="1"/>
    <col min="11" max="11" width="13.85546875" style="72" bestFit="1" customWidth="1"/>
    <col min="12" max="12" width="6.5703125" style="72" bestFit="1" customWidth="1"/>
    <col min="13" max="13" width="0" style="23" hidden="1" customWidth="1"/>
    <col min="14" max="16384" width="11.42578125" style="23"/>
  </cols>
  <sheetData>
    <row r="1" spans="1:15" x14ac:dyDescent="0.2">
      <c r="A1" s="133" t="s">
        <v>371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4"/>
      <c r="N1" s="3"/>
      <c r="O1" s="1"/>
    </row>
    <row r="2" spans="1:15" x14ac:dyDescent="0.2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4"/>
      <c r="N2" s="3"/>
      <c r="O2" s="1"/>
    </row>
    <row r="3" spans="1:15" x14ac:dyDescent="0.2">
      <c r="A3" s="133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4"/>
      <c r="N3" s="3"/>
      <c r="O3" s="1"/>
    </row>
    <row r="4" spans="1:15" x14ac:dyDescent="0.2">
      <c r="A4" s="133" t="str">
        <f>+'PROGRAMA 03 CON PROYEC.'!A4:L4</f>
        <v>ESTADO PRESUPUESTARIO IV TRIMESTRE 2019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4"/>
      <c r="N4" s="3"/>
      <c r="O4" s="1"/>
    </row>
    <row r="5" spans="1:15" x14ac:dyDescent="0.2">
      <c r="A5" s="132" t="s">
        <v>351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4"/>
      <c r="N5" s="3"/>
      <c r="O5" s="1"/>
    </row>
    <row r="6" spans="1:15" x14ac:dyDescent="0.2">
      <c r="A6" s="2"/>
      <c r="B6" s="2" t="s">
        <v>3</v>
      </c>
      <c r="C6" s="71"/>
      <c r="D6" s="71"/>
      <c r="E6" s="71"/>
      <c r="F6" s="71"/>
      <c r="G6" s="71"/>
      <c r="H6" s="71"/>
    </row>
    <row r="7" spans="1:15" ht="24.75" customHeight="1" x14ac:dyDescent="0.2">
      <c r="A7" s="140" t="s">
        <v>4</v>
      </c>
      <c r="B7" s="142" t="s">
        <v>5</v>
      </c>
      <c r="C7" s="134" t="s">
        <v>6</v>
      </c>
      <c r="D7" s="134" t="s">
        <v>343</v>
      </c>
      <c r="E7" s="134" t="s">
        <v>7</v>
      </c>
      <c r="F7" s="134" t="s">
        <v>8</v>
      </c>
      <c r="G7" s="73" t="s">
        <v>9</v>
      </c>
      <c r="H7" s="109" t="s">
        <v>10</v>
      </c>
      <c r="I7" s="74" t="s">
        <v>11</v>
      </c>
      <c r="J7" s="75" t="s">
        <v>12</v>
      </c>
      <c r="K7" s="73" t="s">
        <v>344</v>
      </c>
      <c r="L7" s="136" t="s">
        <v>13</v>
      </c>
      <c r="M7" s="138"/>
    </row>
    <row r="8" spans="1:15" x14ac:dyDescent="0.2">
      <c r="A8" s="141"/>
      <c r="B8" s="143"/>
      <c r="C8" s="135"/>
      <c r="D8" s="135"/>
      <c r="E8" s="135"/>
      <c r="F8" s="135"/>
      <c r="G8" s="76" t="str">
        <f>+'PROGRAMA 03 CON PROYEC.'!G9</f>
        <v>AL 30/09/2019</v>
      </c>
      <c r="H8" s="76" t="str">
        <f>+'PROGRAMA 03 CON PROYEC.'!H9</f>
        <v>AL 31/12/2019</v>
      </c>
      <c r="I8" s="76" t="str">
        <f>+H8</f>
        <v>AL 31/12/2019</v>
      </c>
      <c r="J8" s="76" t="str">
        <f>+H8</f>
        <v>AL 31/12/2019</v>
      </c>
      <c r="K8" s="76" t="str">
        <f>+H8</f>
        <v>AL 31/12/2019</v>
      </c>
      <c r="L8" s="137"/>
      <c r="M8" s="139"/>
    </row>
    <row r="9" spans="1:15" s="24" customFormat="1" ht="9.75" customHeight="1" x14ac:dyDescent="0.2">
      <c r="A9" s="5"/>
      <c r="B9" s="5"/>
      <c r="C9" s="77"/>
      <c r="D9" s="77"/>
      <c r="E9" s="77"/>
      <c r="F9" s="77"/>
      <c r="G9" s="77"/>
      <c r="H9" s="77"/>
      <c r="I9" s="78"/>
      <c r="J9" s="78"/>
      <c r="K9" s="77"/>
      <c r="L9" s="77"/>
      <c r="M9" s="5"/>
    </row>
    <row r="10" spans="1:15" s="24" customFormat="1" x14ac:dyDescent="0.2">
      <c r="A10" s="6"/>
      <c r="B10" s="6"/>
      <c r="C10" s="88">
        <f>+C12+C52+C126+C164+C187+C209</f>
        <v>308739004</v>
      </c>
      <c r="D10" s="88">
        <f>+D12+D52+D126+D164+D187+D209</f>
        <v>0</v>
      </c>
      <c r="E10" s="88">
        <f t="shared" ref="E10:K10" si="0">+E12+E52+E126+E164+E187+E209</f>
        <v>0</v>
      </c>
      <c r="F10" s="88">
        <f>+F12+F52+F126+F164+F187+F209</f>
        <v>308739004</v>
      </c>
      <c r="G10" s="88">
        <f t="shared" si="0"/>
        <v>213334570.52300003</v>
      </c>
      <c r="H10" s="88">
        <f>+H12+H52+H126+H164+H187+H209</f>
        <v>65440925.990000002</v>
      </c>
      <c r="I10" s="88">
        <f t="shared" si="0"/>
        <v>0</v>
      </c>
      <c r="J10" s="88">
        <f t="shared" si="0"/>
        <v>278775496.51300001</v>
      </c>
      <c r="K10" s="88">
        <f t="shared" si="0"/>
        <v>29963507.487000003</v>
      </c>
      <c r="L10" s="79">
        <f>+(J10/F10)*100</f>
        <v>90.294874603210161</v>
      </c>
      <c r="M10" s="5"/>
    </row>
    <row r="11" spans="1:15" ht="8.25" customHeight="1" thickBot="1" x14ac:dyDescent="0.25">
      <c r="A11" s="9"/>
      <c r="B11" s="7"/>
      <c r="C11" s="89"/>
      <c r="D11" s="89"/>
      <c r="E11" s="89"/>
      <c r="F11" s="89"/>
      <c r="G11" s="89"/>
      <c r="H11" s="89"/>
      <c r="I11" s="89"/>
      <c r="J11" s="89"/>
      <c r="K11" s="89"/>
    </row>
    <row r="12" spans="1:15" ht="12" thickBot="1" x14ac:dyDescent="0.25">
      <c r="A12" s="25" t="s">
        <v>14</v>
      </c>
      <c r="B12" s="17" t="s">
        <v>15</v>
      </c>
      <c r="C12" s="90">
        <f>+C14+C20+C26+C34+C42+C48</f>
        <v>292650000</v>
      </c>
      <c r="D12" s="90">
        <f t="shared" ref="D12:K12" si="1">+D14+D20+D26+D34+D42+D48</f>
        <v>-6637500</v>
      </c>
      <c r="E12" s="90">
        <f t="shared" si="1"/>
        <v>0</v>
      </c>
      <c r="F12" s="90">
        <f t="shared" si="1"/>
        <v>286012500</v>
      </c>
      <c r="G12" s="90">
        <f t="shared" si="1"/>
        <v>202422052.743</v>
      </c>
      <c r="H12" s="90">
        <f t="shared" si="1"/>
        <v>61518203.810000002</v>
      </c>
      <c r="I12" s="90">
        <f t="shared" si="1"/>
        <v>0</v>
      </c>
      <c r="J12" s="90">
        <f t="shared" si="1"/>
        <v>263940256.553</v>
      </c>
      <c r="K12" s="90">
        <f t="shared" si="1"/>
        <v>22072243.447000001</v>
      </c>
      <c r="L12" s="80">
        <f>+(J12/F12)*100</f>
        <v>92.282769652724966</v>
      </c>
    </row>
    <row r="13" spans="1:15" ht="8.25" customHeight="1" outlineLevel="1" collapsed="1" x14ac:dyDescent="0.2">
      <c r="A13" s="9"/>
      <c r="B13" s="16"/>
      <c r="C13" s="91"/>
      <c r="D13" s="91"/>
      <c r="E13" s="91"/>
      <c r="F13" s="91"/>
      <c r="G13" s="91"/>
      <c r="H13" s="91"/>
      <c r="I13" s="91"/>
      <c r="J13" s="91"/>
      <c r="K13" s="91"/>
      <c r="L13" s="81"/>
    </row>
    <row r="14" spans="1:15" outlineLevel="1" x14ac:dyDescent="0.2">
      <c r="A14" s="8" t="s">
        <v>16</v>
      </c>
      <c r="B14" s="18" t="s">
        <v>17</v>
      </c>
      <c r="C14" s="92">
        <f>+C16+C17+C18</f>
        <v>105689000</v>
      </c>
      <c r="D14" s="92">
        <f t="shared" ref="D14:K14" si="2">+D16+D17+D18</f>
        <v>-6637500</v>
      </c>
      <c r="E14" s="92">
        <f t="shared" si="2"/>
        <v>0</v>
      </c>
      <c r="F14" s="92">
        <f t="shared" si="2"/>
        <v>99051500</v>
      </c>
      <c r="G14" s="92">
        <f t="shared" si="2"/>
        <v>67595614.950000003</v>
      </c>
      <c r="H14" s="92">
        <f t="shared" si="2"/>
        <v>22243290.300000001</v>
      </c>
      <c r="I14" s="92">
        <f t="shared" si="2"/>
        <v>0</v>
      </c>
      <c r="J14" s="92">
        <f t="shared" si="2"/>
        <v>89838905.25</v>
      </c>
      <c r="K14" s="92">
        <f t="shared" si="2"/>
        <v>9212594.75</v>
      </c>
      <c r="L14" s="84">
        <f>+(J14/F14)*100</f>
        <v>90.699187039065535</v>
      </c>
    </row>
    <row r="15" spans="1:15" ht="8.25" customHeight="1" outlineLevel="1" x14ac:dyDescent="0.2">
      <c r="A15" s="9"/>
      <c r="B15" s="16"/>
      <c r="C15" s="91"/>
      <c r="D15" s="91"/>
      <c r="E15" s="91"/>
      <c r="F15" s="91"/>
      <c r="G15" s="91"/>
      <c r="H15" s="91"/>
      <c r="I15" s="91"/>
      <c r="J15" s="91"/>
      <c r="K15" s="91"/>
      <c r="L15" s="81"/>
    </row>
    <row r="16" spans="1:15" x14ac:dyDescent="0.2">
      <c r="A16" s="10" t="s">
        <v>18</v>
      </c>
      <c r="B16" s="19" t="s">
        <v>302</v>
      </c>
      <c r="C16" s="91">
        <v>105689000</v>
      </c>
      <c r="D16" s="91">
        <v>-6637500</v>
      </c>
      <c r="E16" s="91">
        <v>0</v>
      </c>
      <c r="F16" s="91">
        <f>+C16+D16+E16</f>
        <v>99051500</v>
      </c>
      <c r="G16" s="91">
        <v>67595614.950000003</v>
      </c>
      <c r="H16" s="91">
        <v>22243290.300000001</v>
      </c>
      <c r="I16" s="91">
        <v>0</v>
      </c>
      <c r="J16" s="91">
        <f>+G16+H16</f>
        <v>89838905.25</v>
      </c>
      <c r="K16" s="91">
        <f>+F16-J16-I16</f>
        <v>9212594.75</v>
      </c>
      <c r="L16" s="85">
        <f>+(J16/F16)*100</f>
        <v>90.699187039065535</v>
      </c>
    </row>
    <row r="17" spans="1:12" hidden="1" x14ac:dyDescent="0.2">
      <c r="A17" s="11" t="s">
        <v>19</v>
      </c>
      <c r="B17" s="16" t="s">
        <v>303</v>
      </c>
      <c r="C17" s="91">
        <v>0</v>
      </c>
      <c r="D17" s="91">
        <v>0</v>
      </c>
      <c r="E17" s="91">
        <v>0</v>
      </c>
      <c r="F17" s="91">
        <f>+C17+D17+E17</f>
        <v>0</v>
      </c>
      <c r="G17" s="91">
        <v>0</v>
      </c>
      <c r="H17" s="91">
        <v>0</v>
      </c>
      <c r="I17" s="91">
        <v>0</v>
      </c>
      <c r="J17" s="91">
        <f>+G17+H17</f>
        <v>0</v>
      </c>
      <c r="K17" s="91">
        <f>+F17-J17-I17</f>
        <v>0</v>
      </c>
      <c r="L17" s="85" t="e">
        <f>+(J17/F17)*100</f>
        <v>#DIV/0!</v>
      </c>
    </row>
    <row r="18" spans="1:12" hidden="1" x14ac:dyDescent="0.2">
      <c r="A18" s="11" t="s">
        <v>233</v>
      </c>
      <c r="B18" s="16" t="s">
        <v>234</v>
      </c>
      <c r="C18" s="91">
        <v>0</v>
      </c>
      <c r="D18" s="91">
        <v>0</v>
      </c>
      <c r="E18" s="91">
        <v>0</v>
      </c>
      <c r="F18" s="91">
        <f>+C18+D18+E18</f>
        <v>0</v>
      </c>
      <c r="G18" s="91">
        <v>0</v>
      </c>
      <c r="H18" s="91">
        <v>0</v>
      </c>
      <c r="I18" s="91">
        <v>0</v>
      </c>
      <c r="J18" s="91">
        <f>+G18+H18</f>
        <v>0</v>
      </c>
      <c r="K18" s="91">
        <f>+F18-J18-I18</f>
        <v>0</v>
      </c>
      <c r="L18" s="85" t="e">
        <f>+(J18/F18)*100</f>
        <v>#DIV/0!</v>
      </c>
    </row>
    <row r="19" spans="1:12" ht="8.25" hidden="1" customHeight="1" outlineLevel="1" x14ac:dyDescent="0.2">
      <c r="A19" s="9"/>
      <c r="B19" s="16"/>
      <c r="C19" s="89"/>
      <c r="D19" s="89"/>
      <c r="E19" s="89"/>
      <c r="F19" s="89"/>
      <c r="G19" s="89"/>
      <c r="H19" s="89"/>
      <c r="I19" s="89"/>
      <c r="J19" s="89"/>
      <c r="K19" s="89"/>
    </row>
    <row r="20" spans="1:12" hidden="1" outlineLevel="1" x14ac:dyDescent="0.2">
      <c r="A20" s="8" t="s">
        <v>20</v>
      </c>
      <c r="B20" s="18" t="s">
        <v>21</v>
      </c>
      <c r="C20" s="92">
        <f>+C22+C23+C24</f>
        <v>0</v>
      </c>
      <c r="D20" s="92">
        <f t="shared" ref="D20:K20" si="3">+D22+D23+D24</f>
        <v>0</v>
      </c>
      <c r="E20" s="92">
        <f t="shared" si="3"/>
        <v>0</v>
      </c>
      <c r="F20" s="92">
        <f t="shared" si="3"/>
        <v>0</v>
      </c>
      <c r="G20" s="92">
        <f t="shared" si="3"/>
        <v>0</v>
      </c>
      <c r="H20" s="92">
        <f t="shared" si="3"/>
        <v>0</v>
      </c>
      <c r="I20" s="92">
        <f t="shared" si="3"/>
        <v>0</v>
      </c>
      <c r="J20" s="92">
        <f t="shared" si="3"/>
        <v>0</v>
      </c>
      <c r="K20" s="92">
        <f t="shared" si="3"/>
        <v>0</v>
      </c>
      <c r="L20" s="84" t="e">
        <f>+(J20/F20)*100</f>
        <v>#DIV/0!</v>
      </c>
    </row>
    <row r="21" spans="1:12" ht="8.25" hidden="1" customHeight="1" outlineLevel="1" x14ac:dyDescent="0.2">
      <c r="A21" s="9"/>
      <c r="B21" s="16"/>
      <c r="C21" s="89"/>
      <c r="D21" s="89"/>
      <c r="E21" s="89"/>
      <c r="F21" s="89"/>
      <c r="G21" s="89"/>
      <c r="H21" s="89"/>
      <c r="I21" s="89"/>
      <c r="J21" s="89"/>
      <c r="K21" s="89"/>
    </row>
    <row r="22" spans="1:12" hidden="1" x14ac:dyDescent="0.2">
      <c r="A22" s="11" t="s">
        <v>22</v>
      </c>
      <c r="B22" s="16" t="s">
        <v>23</v>
      </c>
      <c r="C22" s="91">
        <v>0</v>
      </c>
      <c r="D22" s="91">
        <v>0</v>
      </c>
      <c r="E22" s="91">
        <v>0</v>
      </c>
      <c r="F22" s="91">
        <f>+C22+D22+E22</f>
        <v>0</v>
      </c>
      <c r="G22" s="91">
        <v>0</v>
      </c>
      <c r="H22" s="91">
        <v>0</v>
      </c>
      <c r="I22" s="91">
        <v>0</v>
      </c>
      <c r="J22" s="91">
        <f>+G22+H22</f>
        <v>0</v>
      </c>
      <c r="K22" s="91">
        <f t="shared" ref="K22:K24" si="4">+F22-J22-I22</f>
        <v>0</v>
      </c>
      <c r="L22" s="85" t="e">
        <f t="shared" ref="L22:L24" si="5">+(J22/F22)*100</f>
        <v>#DIV/0!</v>
      </c>
    </row>
    <row r="23" spans="1:12" hidden="1" x14ac:dyDescent="0.2">
      <c r="A23" s="11" t="s">
        <v>231</v>
      </c>
      <c r="B23" s="116" t="s">
        <v>232</v>
      </c>
      <c r="C23" s="91">
        <v>0</v>
      </c>
      <c r="D23" s="91">
        <v>0</v>
      </c>
      <c r="E23" s="91">
        <v>0</v>
      </c>
      <c r="F23" s="91">
        <f t="shared" ref="F23:F24" si="6">+C23+D23+E23</f>
        <v>0</v>
      </c>
      <c r="G23" s="91">
        <v>0</v>
      </c>
      <c r="H23" s="91">
        <v>0</v>
      </c>
      <c r="I23" s="91">
        <v>0</v>
      </c>
      <c r="J23" s="91">
        <f t="shared" ref="J23:J24" si="7">+G23+H23</f>
        <v>0</v>
      </c>
      <c r="K23" s="91">
        <f t="shared" si="4"/>
        <v>0</v>
      </c>
      <c r="L23" s="85" t="e">
        <f t="shared" si="5"/>
        <v>#DIV/0!</v>
      </c>
    </row>
    <row r="24" spans="1:12" hidden="1" x14ac:dyDescent="0.2">
      <c r="A24" s="11" t="s">
        <v>24</v>
      </c>
      <c r="B24" s="16" t="s">
        <v>25</v>
      </c>
      <c r="C24" s="91">
        <v>0</v>
      </c>
      <c r="D24" s="91">
        <v>0</v>
      </c>
      <c r="E24" s="91">
        <v>0</v>
      </c>
      <c r="F24" s="91">
        <f t="shared" si="6"/>
        <v>0</v>
      </c>
      <c r="G24" s="91">
        <v>0</v>
      </c>
      <c r="H24" s="91">
        <v>0</v>
      </c>
      <c r="I24" s="91">
        <v>0</v>
      </c>
      <c r="J24" s="91">
        <f t="shared" si="7"/>
        <v>0</v>
      </c>
      <c r="K24" s="91">
        <f t="shared" si="4"/>
        <v>0</v>
      </c>
      <c r="L24" s="85" t="e">
        <f t="shared" si="5"/>
        <v>#DIV/0!</v>
      </c>
    </row>
    <row r="25" spans="1:12" ht="8.25" customHeight="1" outlineLevel="1" x14ac:dyDescent="0.2">
      <c r="A25" s="9"/>
      <c r="B25" s="16"/>
      <c r="C25" s="89"/>
      <c r="D25" s="89"/>
      <c r="E25" s="89"/>
      <c r="F25" s="89"/>
      <c r="G25" s="89"/>
      <c r="H25" s="89"/>
      <c r="I25" s="89"/>
      <c r="J25" s="89"/>
      <c r="K25" s="89"/>
    </row>
    <row r="26" spans="1:12" outlineLevel="1" x14ac:dyDescent="0.2">
      <c r="A26" s="8" t="s">
        <v>26</v>
      </c>
      <c r="B26" s="18" t="s">
        <v>27</v>
      </c>
      <c r="C26" s="92">
        <f>+C28+C29+C30+C31+C32</f>
        <v>129737000</v>
      </c>
      <c r="D26" s="92">
        <f t="shared" ref="D26:K26" si="8">+D28+D29+D30+D31+D32</f>
        <v>0</v>
      </c>
      <c r="E26" s="92">
        <f t="shared" si="8"/>
        <v>0</v>
      </c>
      <c r="F26" s="92">
        <f t="shared" si="8"/>
        <v>129737000</v>
      </c>
      <c r="G26" s="92">
        <f t="shared" si="8"/>
        <v>94480165.253000006</v>
      </c>
      <c r="H26" s="92">
        <f t="shared" si="8"/>
        <v>27724784.330000002</v>
      </c>
      <c r="I26" s="92">
        <f t="shared" si="8"/>
        <v>0</v>
      </c>
      <c r="J26" s="92">
        <f t="shared" si="8"/>
        <v>122204949.583</v>
      </c>
      <c r="K26" s="92">
        <f t="shared" si="8"/>
        <v>7532050.4170000032</v>
      </c>
      <c r="L26" s="84">
        <f>+(J26/F26)*100</f>
        <v>94.19436982742009</v>
      </c>
    </row>
    <row r="27" spans="1:12" ht="8.25" customHeight="1" outlineLevel="1" x14ac:dyDescent="0.2">
      <c r="A27" s="9"/>
      <c r="B27" s="16"/>
      <c r="C27" s="89"/>
      <c r="D27" s="89"/>
      <c r="E27" s="89"/>
      <c r="F27" s="89"/>
      <c r="G27" s="89"/>
      <c r="H27" s="89"/>
      <c r="I27" s="89"/>
      <c r="J27" s="89"/>
      <c r="K27" s="89"/>
    </row>
    <row r="28" spans="1:12" x14ac:dyDescent="0.2">
      <c r="A28" s="11" t="s">
        <v>28</v>
      </c>
      <c r="B28" s="16" t="s">
        <v>304</v>
      </c>
      <c r="C28" s="91">
        <v>50131000</v>
      </c>
      <c r="D28" s="91">
        <v>0</v>
      </c>
      <c r="E28" s="91">
        <v>0</v>
      </c>
      <c r="F28" s="91">
        <f t="shared" ref="F28:F32" si="9">+C28+D28+E28</f>
        <v>50131000</v>
      </c>
      <c r="G28" s="91">
        <v>35405886.5</v>
      </c>
      <c r="H28" s="91">
        <v>11469172.6</v>
      </c>
      <c r="I28" s="91">
        <v>0</v>
      </c>
      <c r="J28" s="91">
        <f t="shared" ref="J28:J32" si="10">+G28+H28</f>
        <v>46875059.100000001</v>
      </c>
      <c r="K28" s="91">
        <f t="shared" ref="K28:K32" si="11">+F28-J28-I28</f>
        <v>3255940.8999999985</v>
      </c>
      <c r="L28" s="85">
        <f t="shared" ref="L28:L32" si="12">+(J28/F28)*100</f>
        <v>93.505134746962966</v>
      </c>
    </row>
    <row r="29" spans="1:12" x14ac:dyDescent="0.2">
      <c r="A29" s="11" t="s">
        <v>29</v>
      </c>
      <c r="B29" s="16" t="s">
        <v>305</v>
      </c>
      <c r="C29" s="91">
        <v>32583000</v>
      </c>
      <c r="D29" s="91">
        <v>0</v>
      </c>
      <c r="E29" s="91">
        <v>0</v>
      </c>
      <c r="F29" s="91">
        <f t="shared" si="9"/>
        <v>32583000</v>
      </c>
      <c r="G29" s="91">
        <v>23157234.049999997</v>
      </c>
      <c r="H29" s="91">
        <v>7515978.4000000004</v>
      </c>
      <c r="I29" s="91">
        <v>0</v>
      </c>
      <c r="J29" s="91">
        <f t="shared" si="10"/>
        <v>30673212.449999996</v>
      </c>
      <c r="K29" s="91">
        <f t="shared" si="11"/>
        <v>1909787.5500000045</v>
      </c>
      <c r="L29" s="85">
        <f t="shared" si="12"/>
        <v>94.138699475186442</v>
      </c>
    </row>
    <row r="30" spans="1:12" x14ac:dyDescent="0.2">
      <c r="A30" s="11" t="s">
        <v>30</v>
      </c>
      <c r="B30" s="16" t="s">
        <v>306</v>
      </c>
      <c r="C30" s="91">
        <v>18104000</v>
      </c>
      <c r="D30" s="91">
        <v>0</v>
      </c>
      <c r="E30" s="91">
        <v>0</v>
      </c>
      <c r="F30" s="91">
        <f t="shared" si="9"/>
        <v>18104000</v>
      </c>
      <c r="G30" s="91">
        <v>10785492.503</v>
      </c>
      <c r="H30" s="91">
        <v>5644121.4400000004</v>
      </c>
      <c r="I30" s="91">
        <v>0</v>
      </c>
      <c r="J30" s="91">
        <f t="shared" si="10"/>
        <v>16429613.943</v>
      </c>
      <c r="K30" s="91">
        <f t="shared" si="11"/>
        <v>1674386.057</v>
      </c>
      <c r="L30" s="85">
        <f t="shared" si="12"/>
        <v>90.751292217189572</v>
      </c>
    </row>
    <row r="31" spans="1:12" x14ac:dyDescent="0.2">
      <c r="A31" s="11" t="s">
        <v>31</v>
      </c>
      <c r="B31" s="16" t="s">
        <v>32</v>
      </c>
      <c r="C31" s="91">
        <v>16848000</v>
      </c>
      <c r="D31" s="91">
        <v>0</v>
      </c>
      <c r="E31" s="91">
        <v>0</v>
      </c>
      <c r="F31" s="91">
        <f t="shared" si="9"/>
        <v>16848000</v>
      </c>
      <c r="G31" s="91">
        <v>16379776.300000001</v>
      </c>
      <c r="H31" s="91">
        <v>218749.29</v>
      </c>
      <c r="I31" s="91">
        <v>0</v>
      </c>
      <c r="J31" s="91">
        <f t="shared" si="10"/>
        <v>16598525.59</v>
      </c>
      <c r="K31" s="91">
        <f t="shared" si="11"/>
        <v>249474.41000000015</v>
      </c>
      <c r="L31" s="85">
        <f t="shared" si="12"/>
        <v>98.519263948243122</v>
      </c>
    </row>
    <row r="32" spans="1:12" x14ac:dyDescent="0.2">
      <c r="A32" s="11" t="s">
        <v>33</v>
      </c>
      <c r="B32" s="16" t="s">
        <v>34</v>
      </c>
      <c r="C32" s="91">
        <v>12071000</v>
      </c>
      <c r="D32" s="91">
        <v>0</v>
      </c>
      <c r="E32" s="91">
        <v>0</v>
      </c>
      <c r="F32" s="91">
        <f t="shared" si="9"/>
        <v>12071000</v>
      </c>
      <c r="G32" s="91">
        <v>8751775.9000000004</v>
      </c>
      <c r="H32" s="91">
        <v>2876762.6</v>
      </c>
      <c r="I32" s="91">
        <v>0</v>
      </c>
      <c r="J32" s="91">
        <f t="shared" si="10"/>
        <v>11628538.5</v>
      </c>
      <c r="K32" s="91">
        <f t="shared" si="11"/>
        <v>442461.5</v>
      </c>
      <c r="L32" s="85">
        <f t="shared" si="12"/>
        <v>96.334508325739378</v>
      </c>
    </row>
    <row r="33" spans="1:12" ht="8.25" customHeight="1" outlineLevel="1" x14ac:dyDescent="0.2">
      <c r="A33" s="9"/>
      <c r="B33" s="16"/>
      <c r="C33" s="89"/>
      <c r="D33" s="89"/>
      <c r="E33" s="89"/>
      <c r="F33" s="89"/>
      <c r="G33" s="89"/>
      <c r="H33" s="89"/>
      <c r="I33" s="89"/>
      <c r="J33" s="89"/>
      <c r="K33" s="89"/>
    </row>
    <row r="34" spans="1:12" outlineLevel="1" x14ac:dyDescent="0.2">
      <c r="A34" s="8" t="s">
        <v>35</v>
      </c>
      <c r="B34" s="18" t="s">
        <v>36</v>
      </c>
      <c r="C34" s="92">
        <f>+C36+C37+C38+C39+C40</f>
        <v>36403000</v>
      </c>
      <c r="D34" s="92">
        <f t="shared" ref="D34:K34" si="13">+D36+D37+D38+D39+D40</f>
        <v>0</v>
      </c>
      <c r="E34" s="92">
        <f t="shared" si="13"/>
        <v>0</v>
      </c>
      <c r="F34" s="92">
        <f t="shared" si="13"/>
        <v>36403000</v>
      </c>
      <c r="G34" s="92">
        <f t="shared" si="13"/>
        <v>25666542.389999997</v>
      </c>
      <c r="H34" s="92">
        <f t="shared" si="13"/>
        <v>7347689.4300000006</v>
      </c>
      <c r="I34" s="92">
        <f t="shared" si="13"/>
        <v>0</v>
      </c>
      <c r="J34" s="92">
        <f t="shared" si="13"/>
        <v>33014231.819999997</v>
      </c>
      <c r="K34" s="92">
        <f t="shared" si="13"/>
        <v>3388768.1800000016</v>
      </c>
      <c r="L34" s="84">
        <f>+(J34/F34)*100</f>
        <v>90.69096453588989</v>
      </c>
    </row>
    <row r="35" spans="1:12" ht="8.25" customHeight="1" outlineLevel="1" x14ac:dyDescent="0.2">
      <c r="A35" s="9"/>
      <c r="B35" s="16"/>
      <c r="C35" s="89"/>
      <c r="D35" s="89"/>
      <c r="E35" s="89"/>
      <c r="F35" s="89"/>
      <c r="G35" s="89"/>
      <c r="H35" s="89"/>
      <c r="I35" s="89"/>
      <c r="J35" s="89"/>
      <c r="K35" s="89"/>
    </row>
    <row r="36" spans="1:12" x14ac:dyDescent="0.2">
      <c r="A36" s="9" t="s">
        <v>37</v>
      </c>
      <c r="B36" s="16" t="s">
        <v>307</v>
      </c>
      <c r="C36" s="91">
        <v>20103000</v>
      </c>
      <c r="D36" s="91">
        <v>0</v>
      </c>
      <c r="E36" s="91">
        <v>0</v>
      </c>
      <c r="F36" s="91">
        <f t="shared" ref="F36:F39" si="14">+C36+D36+E36</f>
        <v>20103000</v>
      </c>
      <c r="G36" s="91">
        <v>14174060.989999998</v>
      </c>
      <c r="H36" s="91">
        <v>4057679.24</v>
      </c>
      <c r="I36" s="91">
        <v>0</v>
      </c>
      <c r="J36" s="91">
        <f t="shared" ref="J36:J39" si="15">+G36+H36</f>
        <v>18231740.229999997</v>
      </c>
      <c r="K36" s="91">
        <f t="shared" ref="K36:K40" si="16">+F36-J36-I36</f>
        <v>1871259.7700000033</v>
      </c>
      <c r="L36" s="85">
        <f t="shared" ref="L36:L40" si="17">+(J36/F36)*100</f>
        <v>90.691639208078385</v>
      </c>
    </row>
    <row r="37" spans="1:12" x14ac:dyDescent="0.2">
      <c r="A37" s="9" t="s">
        <v>38</v>
      </c>
      <c r="B37" s="16" t="s">
        <v>308</v>
      </c>
      <c r="C37" s="91">
        <v>1087000</v>
      </c>
      <c r="D37" s="91">
        <v>0</v>
      </c>
      <c r="E37" s="91">
        <v>0</v>
      </c>
      <c r="F37" s="91">
        <f t="shared" si="14"/>
        <v>1087000</v>
      </c>
      <c r="G37" s="91">
        <v>766165.42999999993</v>
      </c>
      <c r="H37" s="91">
        <v>219334</v>
      </c>
      <c r="I37" s="91">
        <v>0</v>
      </c>
      <c r="J37" s="91">
        <f t="shared" si="15"/>
        <v>985499.42999999993</v>
      </c>
      <c r="K37" s="91">
        <f t="shared" si="16"/>
        <v>101500.57000000007</v>
      </c>
      <c r="L37" s="85">
        <f t="shared" si="17"/>
        <v>90.662321067157308</v>
      </c>
    </row>
    <row r="38" spans="1:12" x14ac:dyDescent="0.2">
      <c r="A38" s="9" t="s">
        <v>39</v>
      </c>
      <c r="B38" s="16" t="s">
        <v>309</v>
      </c>
      <c r="C38" s="91">
        <v>3260000</v>
      </c>
      <c r="D38" s="91">
        <v>0</v>
      </c>
      <c r="E38" s="91">
        <v>0</v>
      </c>
      <c r="F38" s="91">
        <f t="shared" si="14"/>
        <v>3260000</v>
      </c>
      <c r="G38" s="91">
        <v>2298495.9400000004</v>
      </c>
      <c r="H38" s="91">
        <v>658002.06000000006</v>
      </c>
      <c r="I38" s="91">
        <v>0</v>
      </c>
      <c r="J38" s="91">
        <f t="shared" si="15"/>
        <v>2956498.0000000005</v>
      </c>
      <c r="K38" s="91">
        <f t="shared" si="16"/>
        <v>303501.99999999953</v>
      </c>
      <c r="L38" s="85">
        <f t="shared" si="17"/>
        <v>90.690122699386521</v>
      </c>
    </row>
    <row r="39" spans="1:12" x14ac:dyDescent="0.2">
      <c r="A39" s="9" t="s">
        <v>40</v>
      </c>
      <c r="B39" s="16" t="s">
        <v>310</v>
      </c>
      <c r="C39" s="91">
        <v>10866000</v>
      </c>
      <c r="D39" s="91">
        <v>0</v>
      </c>
      <c r="E39" s="91">
        <v>0</v>
      </c>
      <c r="F39" s="91">
        <f t="shared" si="14"/>
        <v>10866000</v>
      </c>
      <c r="G39" s="91">
        <v>7661654.5800000001</v>
      </c>
      <c r="H39" s="91">
        <v>2193340.13</v>
      </c>
      <c r="I39" s="91">
        <v>0</v>
      </c>
      <c r="J39" s="91">
        <f t="shared" si="15"/>
        <v>9854994.7100000009</v>
      </c>
      <c r="K39" s="91">
        <f t="shared" si="16"/>
        <v>1011005.2899999991</v>
      </c>
      <c r="L39" s="85">
        <f t="shared" si="17"/>
        <v>90.695699521443046</v>
      </c>
    </row>
    <row r="40" spans="1:12" x14ac:dyDescent="0.2">
      <c r="A40" s="9" t="s">
        <v>41</v>
      </c>
      <c r="B40" s="70" t="s">
        <v>311</v>
      </c>
      <c r="C40" s="91">
        <v>1087000</v>
      </c>
      <c r="D40" s="91">
        <v>0</v>
      </c>
      <c r="E40" s="91">
        <v>0</v>
      </c>
      <c r="F40" s="91">
        <f>+C40+D40+E40</f>
        <v>1087000</v>
      </c>
      <c r="G40" s="91">
        <v>766165.45</v>
      </c>
      <c r="H40" s="91">
        <v>219334</v>
      </c>
      <c r="I40" s="91">
        <v>0</v>
      </c>
      <c r="J40" s="91">
        <f>+G40+H40</f>
        <v>985499.45</v>
      </c>
      <c r="K40" s="91">
        <f t="shared" si="16"/>
        <v>101500.55000000005</v>
      </c>
      <c r="L40" s="85">
        <f t="shared" si="17"/>
        <v>90.66232290708372</v>
      </c>
    </row>
    <row r="41" spans="1:12" ht="8.25" customHeight="1" outlineLevel="1" x14ac:dyDescent="0.2">
      <c r="A41" s="9"/>
      <c r="B41" s="16"/>
      <c r="C41" s="89"/>
      <c r="D41" s="89"/>
      <c r="E41" s="89"/>
      <c r="F41" s="89"/>
      <c r="G41" s="89"/>
      <c r="H41" s="89"/>
      <c r="I41" s="89"/>
      <c r="J41" s="89"/>
      <c r="K41" s="89"/>
    </row>
    <row r="42" spans="1:12" outlineLevel="1" x14ac:dyDescent="0.2">
      <c r="A42" s="8" t="s">
        <v>42</v>
      </c>
      <c r="B42" s="18" t="s">
        <v>43</v>
      </c>
      <c r="C42" s="92">
        <f>+C45+C46+C44</f>
        <v>20821000</v>
      </c>
      <c r="D42" s="92">
        <f t="shared" ref="D42:K42" si="18">+D45+D46+D44</f>
        <v>0</v>
      </c>
      <c r="E42" s="92">
        <f t="shared" si="18"/>
        <v>0</v>
      </c>
      <c r="F42" s="92">
        <f t="shared" si="18"/>
        <v>20821000</v>
      </c>
      <c r="G42" s="92">
        <f t="shared" si="18"/>
        <v>14679730.15</v>
      </c>
      <c r="H42" s="92">
        <f t="shared" si="18"/>
        <v>4202439.75</v>
      </c>
      <c r="I42" s="92">
        <f t="shared" si="18"/>
        <v>0</v>
      </c>
      <c r="J42" s="92">
        <f t="shared" si="18"/>
        <v>18882169.899999999</v>
      </c>
      <c r="K42" s="92">
        <f t="shared" si="18"/>
        <v>1938830.0999999992</v>
      </c>
      <c r="L42" s="84">
        <f>+(J42/F42)*100</f>
        <v>90.688102876903116</v>
      </c>
    </row>
    <row r="43" spans="1:12" ht="8.25" customHeight="1" outlineLevel="1" x14ac:dyDescent="0.2">
      <c r="A43" s="9"/>
      <c r="B43" s="16"/>
      <c r="C43" s="89"/>
      <c r="D43" s="89"/>
      <c r="E43" s="89"/>
      <c r="F43" s="89"/>
      <c r="G43" s="89"/>
      <c r="H43" s="89"/>
      <c r="I43" s="89"/>
      <c r="J43" s="89"/>
      <c r="K43" s="89"/>
    </row>
    <row r="44" spans="1:12" x14ac:dyDescent="0.2">
      <c r="A44" s="9" t="s">
        <v>347</v>
      </c>
      <c r="B44" s="16" t="s">
        <v>348</v>
      </c>
      <c r="C44" s="91">
        <v>11041000</v>
      </c>
      <c r="D44" s="91">
        <v>0</v>
      </c>
      <c r="E44" s="91">
        <v>0</v>
      </c>
      <c r="F44" s="91">
        <f>+C44+D44+E44</f>
        <v>11041000</v>
      </c>
      <c r="G44" s="91">
        <v>7784241</v>
      </c>
      <c r="H44" s="91">
        <v>2228433.5699999998</v>
      </c>
      <c r="I44" s="91">
        <v>0</v>
      </c>
      <c r="J44" s="91">
        <f>+G44+H44</f>
        <v>10012674.57</v>
      </c>
      <c r="K44" s="91">
        <f t="shared" ref="K44:K46" si="19">+F44-J44-I44</f>
        <v>1028325.4299999997</v>
      </c>
      <c r="L44" s="85">
        <f t="shared" ref="L44" si="20">+(J44/F44)*100</f>
        <v>90.68630169368717</v>
      </c>
    </row>
    <row r="45" spans="1:12" x14ac:dyDescent="0.2">
      <c r="A45" s="9" t="s">
        <v>44</v>
      </c>
      <c r="B45" s="16" t="s">
        <v>312</v>
      </c>
      <c r="C45" s="91">
        <v>3260000</v>
      </c>
      <c r="D45" s="91">
        <v>0</v>
      </c>
      <c r="E45" s="91">
        <v>0</v>
      </c>
      <c r="F45" s="91">
        <f>+C45+D45+E45</f>
        <v>3260000</v>
      </c>
      <c r="G45" s="91">
        <v>2298496.4400000004</v>
      </c>
      <c r="H45" s="91">
        <v>658002.06000000006</v>
      </c>
      <c r="I45" s="91">
        <v>0</v>
      </c>
      <c r="J45" s="91">
        <f>+G45+H45</f>
        <v>2956498.5000000005</v>
      </c>
      <c r="K45" s="91">
        <f t="shared" si="19"/>
        <v>303501.49999999953</v>
      </c>
      <c r="L45" s="85">
        <f t="shared" ref="L45:L46" si="21">+(J45/F45)*100</f>
        <v>90.690138036809827</v>
      </c>
    </row>
    <row r="46" spans="1:12" x14ac:dyDescent="0.2">
      <c r="A46" s="9" t="s">
        <v>45</v>
      </c>
      <c r="B46" s="16" t="s">
        <v>313</v>
      </c>
      <c r="C46" s="91">
        <v>6520000</v>
      </c>
      <c r="D46" s="91">
        <v>0</v>
      </c>
      <c r="E46" s="91">
        <v>0</v>
      </c>
      <c r="F46" s="91">
        <f>+C46+D46+E46</f>
        <v>6520000</v>
      </c>
      <c r="G46" s="91">
        <v>4596992.71</v>
      </c>
      <c r="H46" s="91">
        <v>1316004.1200000001</v>
      </c>
      <c r="I46" s="91">
        <v>0</v>
      </c>
      <c r="J46" s="91">
        <f>+G46+H46</f>
        <v>5912996.8300000001</v>
      </c>
      <c r="K46" s="91">
        <f t="shared" si="19"/>
        <v>607003.16999999993</v>
      </c>
      <c r="L46" s="85">
        <f t="shared" si="21"/>
        <v>90.690135429447849</v>
      </c>
    </row>
    <row r="47" spans="1:12" hidden="1" x14ac:dyDescent="0.2">
      <c r="A47" s="9"/>
      <c r="B47" s="16"/>
      <c r="C47" s="91"/>
      <c r="D47" s="91"/>
      <c r="E47" s="91"/>
      <c r="F47" s="91"/>
      <c r="G47" s="91"/>
      <c r="H47" s="91"/>
      <c r="I47" s="91"/>
      <c r="J47" s="91"/>
      <c r="K47" s="91"/>
      <c r="L47" s="85"/>
    </row>
    <row r="48" spans="1:12" hidden="1" x14ac:dyDescent="0.2">
      <c r="A48" s="8" t="s">
        <v>223</v>
      </c>
      <c r="B48" s="18" t="s">
        <v>224</v>
      </c>
      <c r="C48" s="92">
        <f>+C50</f>
        <v>0</v>
      </c>
      <c r="D48" s="92">
        <f t="shared" ref="D48:K48" si="22">+D50</f>
        <v>0</v>
      </c>
      <c r="E48" s="92">
        <f t="shared" si="22"/>
        <v>0</v>
      </c>
      <c r="F48" s="92">
        <f t="shared" si="22"/>
        <v>0</v>
      </c>
      <c r="G48" s="92">
        <f t="shared" si="22"/>
        <v>0</v>
      </c>
      <c r="H48" s="92">
        <f t="shared" si="22"/>
        <v>0</v>
      </c>
      <c r="I48" s="92">
        <f t="shared" si="22"/>
        <v>0</v>
      </c>
      <c r="J48" s="92">
        <f t="shared" si="22"/>
        <v>0</v>
      </c>
      <c r="K48" s="92">
        <f t="shared" si="22"/>
        <v>0</v>
      </c>
      <c r="L48" s="84" t="e">
        <f>+(J48/F48)*100</f>
        <v>#DIV/0!</v>
      </c>
    </row>
    <row r="49" spans="1:12" ht="6.75" hidden="1" customHeight="1" x14ac:dyDescent="0.2">
      <c r="A49" s="4"/>
      <c r="B49" s="28"/>
      <c r="C49" s="93"/>
      <c r="D49" s="93"/>
      <c r="E49" s="93"/>
      <c r="F49" s="93"/>
      <c r="G49" s="93"/>
      <c r="H49" s="93"/>
      <c r="I49" s="93"/>
      <c r="J49" s="93"/>
      <c r="K49" s="93"/>
      <c r="L49" s="85"/>
    </row>
    <row r="50" spans="1:12" hidden="1" x14ac:dyDescent="0.2">
      <c r="A50" s="29" t="s">
        <v>221</v>
      </c>
      <c r="B50" s="30" t="s">
        <v>222</v>
      </c>
      <c r="C50" s="91">
        <v>0</v>
      </c>
      <c r="D50" s="91">
        <v>0</v>
      </c>
      <c r="E50" s="91">
        <v>0</v>
      </c>
      <c r="F50" s="91">
        <f>+C50+D50+E50</f>
        <v>0</v>
      </c>
      <c r="G50" s="91">
        <v>0</v>
      </c>
      <c r="H50" s="91">
        <v>0</v>
      </c>
      <c r="I50" s="91">
        <v>0</v>
      </c>
      <c r="J50" s="91">
        <f>+G50+H50</f>
        <v>0</v>
      </c>
      <c r="K50" s="91">
        <f>+F50-J50-I50</f>
        <v>0</v>
      </c>
      <c r="L50" s="85" t="e">
        <f t="shared" ref="L50" si="23">+(J50/F50)*100</f>
        <v>#DIV/0!</v>
      </c>
    </row>
    <row r="51" spans="1:12" ht="12" thickBot="1" x14ac:dyDescent="0.25">
      <c r="A51" s="9"/>
      <c r="B51" s="16"/>
      <c r="C51" s="91"/>
      <c r="D51" s="91"/>
      <c r="E51" s="91"/>
      <c r="F51" s="91"/>
      <c r="G51" s="91"/>
      <c r="H51" s="91"/>
      <c r="I51" s="91"/>
      <c r="J51" s="91"/>
      <c r="K51" s="91"/>
      <c r="L51" s="81"/>
    </row>
    <row r="52" spans="1:12" ht="12" thickBot="1" x14ac:dyDescent="0.25">
      <c r="A52" s="25" t="s">
        <v>46</v>
      </c>
      <c r="B52" s="17" t="s">
        <v>47</v>
      </c>
      <c r="C52" s="90">
        <f>+C54+C61+C69+C79+C88+C95+C99+C105+C116+C120</f>
        <v>1930000</v>
      </c>
      <c r="D52" s="90">
        <f t="shared" ref="D52:K52" si="24">+D54+D61+D69+D79+D88+D95+D99+D105+D116+D120</f>
        <v>0</v>
      </c>
      <c r="E52" s="90">
        <f t="shared" si="24"/>
        <v>0</v>
      </c>
      <c r="F52" s="90">
        <f t="shared" si="24"/>
        <v>1930000</v>
      </c>
      <c r="G52" s="90">
        <f t="shared" si="24"/>
        <v>1930000</v>
      </c>
      <c r="H52" s="90">
        <f t="shared" si="24"/>
        <v>0</v>
      </c>
      <c r="I52" s="90">
        <f t="shared" si="24"/>
        <v>0</v>
      </c>
      <c r="J52" s="90">
        <f t="shared" si="24"/>
        <v>1930000</v>
      </c>
      <c r="K52" s="90">
        <f t="shared" si="24"/>
        <v>0</v>
      </c>
      <c r="L52" s="80">
        <f>+(J52/F52)*100</f>
        <v>100</v>
      </c>
    </row>
    <row r="53" spans="1:12" ht="8.25" hidden="1" customHeight="1" outlineLevel="1" x14ac:dyDescent="0.2">
      <c r="A53" s="9"/>
      <c r="B53" s="16"/>
      <c r="C53" s="89"/>
      <c r="D53" s="89"/>
      <c r="E53" s="89"/>
      <c r="F53" s="89"/>
      <c r="G53" s="89"/>
      <c r="H53" s="89"/>
      <c r="I53" s="89"/>
      <c r="J53" s="89"/>
      <c r="K53" s="89"/>
    </row>
    <row r="54" spans="1:12" hidden="1" outlineLevel="1" x14ac:dyDescent="0.2">
      <c r="A54" s="8" t="s">
        <v>48</v>
      </c>
      <c r="B54" s="18" t="s">
        <v>49</v>
      </c>
      <c r="C54" s="92">
        <f>+C56+C57+C58+C59</f>
        <v>0</v>
      </c>
      <c r="D54" s="92">
        <f t="shared" ref="D54:K54" si="25">+D56+D57+D58+D59</f>
        <v>0</v>
      </c>
      <c r="E54" s="92">
        <f t="shared" si="25"/>
        <v>0</v>
      </c>
      <c r="F54" s="92">
        <f t="shared" si="25"/>
        <v>0</v>
      </c>
      <c r="G54" s="92">
        <f t="shared" si="25"/>
        <v>0</v>
      </c>
      <c r="H54" s="92">
        <f t="shared" si="25"/>
        <v>0</v>
      </c>
      <c r="I54" s="92">
        <f t="shared" si="25"/>
        <v>0</v>
      </c>
      <c r="J54" s="92">
        <f t="shared" si="25"/>
        <v>0</v>
      </c>
      <c r="K54" s="92">
        <f t="shared" si="25"/>
        <v>0</v>
      </c>
      <c r="L54" s="84" t="e">
        <f>+(J54/F54)*100</f>
        <v>#DIV/0!</v>
      </c>
    </row>
    <row r="55" spans="1:12" ht="8.25" hidden="1" customHeight="1" outlineLevel="1" x14ac:dyDescent="0.2">
      <c r="A55" s="9"/>
      <c r="B55" s="16"/>
      <c r="C55" s="89"/>
      <c r="D55" s="89"/>
      <c r="E55" s="89"/>
      <c r="F55" s="89"/>
      <c r="G55" s="89"/>
      <c r="H55" s="89"/>
      <c r="I55" s="89"/>
      <c r="J55" s="89"/>
      <c r="K55" s="89"/>
    </row>
    <row r="56" spans="1:12" hidden="1" x14ac:dyDescent="0.2">
      <c r="A56" s="9" t="s">
        <v>50</v>
      </c>
      <c r="B56" s="16" t="s">
        <v>51</v>
      </c>
      <c r="C56" s="91">
        <v>0</v>
      </c>
      <c r="D56" s="91">
        <v>0</v>
      </c>
      <c r="E56" s="91">
        <v>0</v>
      </c>
      <c r="F56" s="91">
        <f t="shared" ref="F56:F57" si="26">+C56+D56+E56</f>
        <v>0</v>
      </c>
      <c r="G56" s="91">
        <v>0</v>
      </c>
      <c r="H56" s="91">
        <v>0</v>
      </c>
      <c r="I56" s="91">
        <v>0</v>
      </c>
      <c r="J56" s="91">
        <f t="shared" ref="J56:J57" si="27">+G56+H56</f>
        <v>0</v>
      </c>
      <c r="K56" s="91">
        <f t="shared" ref="K56:K57" si="28">+F56-J56-I56</f>
        <v>0</v>
      </c>
      <c r="L56" s="85" t="e">
        <f t="shared" ref="L56:L59" si="29">+(J56/F56)*100</f>
        <v>#DIV/0!</v>
      </c>
    </row>
    <row r="57" spans="1:12" hidden="1" x14ac:dyDescent="0.2">
      <c r="A57" s="9" t="s">
        <v>52</v>
      </c>
      <c r="B57" s="16" t="s">
        <v>53</v>
      </c>
      <c r="C57" s="91">
        <v>0</v>
      </c>
      <c r="D57" s="91">
        <v>0</v>
      </c>
      <c r="E57" s="91">
        <v>0</v>
      </c>
      <c r="F57" s="91">
        <f t="shared" si="26"/>
        <v>0</v>
      </c>
      <c r="G57" s="91">
        <v>0</v>
      </c>
      <c r="H57" s="91">
        <v>0</v>
      </c>
      <c r="I57" s="91">
        <v>0</v>
      </c>
      <c r="J57" s="91">
        <f t="shared" si="27"/>
        <v>0</v>
      </c>
      <c r="K57" s="91">
        <f t="shared" si="28"/>
        <v>0</v>
      </c>
      <c r="L57" s="85" t="e">
        <f t="shared" si="29"/>
        <v>#DIV/0!</v>
      </c>
    </row>
    <row r="58" spans="1:12" hidden="1" x14ac:dyDescent="0.2">
      <c r="A58" s="9" t="s">
        <v>54</v>
      </c>
      <c r="B58" s="16" t="s">
        <v>55</v>
      </c>
      <c r="C58" s="91">
        <v>0</v>
      </c>
      <c r="D58" s="91">
        <v>0</v>
      </c>
      <c r="E58" s="91">
        <v>0</v>
      </c>
      <c r="F58" s="91">
        <f>+C58+D58+E58</f>
        <v>0</v>
      </c>
      <c r="G58" s="91">
        <v>0</v>
      </c>
      <c r="H58" s="91">
        <v>0</v>
      </c>
      <c r="I58" s="91">
        <v>0</v>
      </c>
      <c r="J58" s="91">
        <f>+G58+H58</f>
        <v>0</v>
      </c>
      <c r="K58" s="91">
        <f>+F58-J58-I58</f>
        <v>0</v>
      </c>
      <c r="L58" s="85" t="e">
        <f t="shared" si="29"/>
        <v>#DIV/0!</v>
      </c>
    </row>
    <row r="59" spans="1:12" hidden="1" x14ac:dyDescent="0.2">
      <c r="A59" s="9" t="s">
        <v>56</v>
      </c>
      <c r="B59" s="16" t="s">
        <v>57</v>
      </c>
      <c r="C59" s="91">
        <v>0</v>
      </c>
      <c r="D59" s="91">
        <v>0</v>
      </c>
      <c r="E59" s="91">
        <v>0</v>
      </c>
      <c r="F59" s="91">
        <f>+C59+D59+E59</f>
        <v>0</v>
      </c>
      <c r="G59" s="91">
        <v>0</v>
      </c>
      <c r="H59" s="91">
        <v>0</v>
      </c>
      <c r="I59" s="91">
        <v>0</v>
      </c>
      <c r="J59" s="91">
        <f>+G59+H59</f>
        <v>0</v>
      </c>
      <c r="K59" s="91">
        <f>+F59-J59-I59</f>
        <v>0</v>
      </c>
      <c r="L59" s="85" t="e">
        <f t="shared" si="29"/>
        <v>#DIV/0!</v>
      </c>
    </row>
    <row r="60" spans="1:12" ht="8.25" hidden="1" customHeight="1" outlineLevel="1" x14ac:dyDescent="0.2">
      <c r="A60" s="9"/>
      <c r="B60" s="16"/>
      <c r="C60" s="89"/>
      <c r="D60" s="89"/>
      <c r="E60" s="89"/>
      <c r="F60" s="89"/>
      <c r="G60" s="89"/>
      <c r="H60" s="89"/>
      <c r="I60" s="89"/>
      <c r="J60" s="89"/>
      <c r="K60" s="89"/>
    </row>
    <row r="61" spans="1:12" hidden="1" outlineLevel="1" x14ac:dyDescent="0.2">
      <c r="A61" s="8" t="s">
        <v>58</v>
      </c>
      <c r="B61" s="18" t="s">
        <v>59</v>
      </c>
      <c r="C61" s="92">
        <f>+C63+C64+C65+C66+C67</f>
        <v>0</v>
      </c>
      <c r="D61" s="92">
        <f t="shared" ref="D61:K61" si="30">+D63+D64+D65+D66+D67</f>
        <v>0</v>
      </c>
      <c r="E61" s="92">
        <f t="shared" si="30"/>
        <v>0</v>
      </c>
      <c r="F61" s="92">
        <f t="shared" si="30"/>
        <v>0</v>
      </c>
      <c r="G61" s="92">
        <f t="shared" si="30"/>
        <v>0</v>
      </c>
      <c r="H61" s="92">
        <f t="shared" si="30"/>
        <v>0</v>
      </c>
      <c r="I61" s="92">
        <f t="shared" si="30"/>
        <v>0</v>
      </c>
      <c r="J61" s="92">
        <f t="shared" si="30"/>
        <v>0</v>
      </c>
      <c r="K61" s="92">
        <f t="shared" si="30"/>
        <v>0</v>
      </c>
      <c r="L61" s="84" t="e">
        <f>+(J61/F61)*100</f>
        <v>#DIV/0!</v>
      </c>
    </row>
    <row r="62" spans="1:12" ht="8.25" hidden="1" customHeight="1" outlineLevel="1" x14ac:dyDescent="0.2">
      <c r="A62" s="9"/>
      <c r="B62" s="16"/>
      <c r="C62" s="89"/>
      <c r="D62" s="89"/>
      <c r="E62" s="89"/>
      <c r="F62" s="89"/>
      <c r="G62" s="89"/>
      <c r="H62" s="89"/>
      <c r="I62" s="89"/>
      <c r="J62" s="89"/>
      <c r="K62" s="89"/>
    </row>
    <row r="63" spans="1:12" hidden="1" x14ac:dyDescent="0.2">
      <c r="A63" s="9" t="s">
        <v>60</v>
      </c>
      <c r="B63" s="16" t="s">
        <v>61</v>
      </c>
      <c r="C63" s="91">
        <v>0</v>
      </c>
      <c r="D63" s="91">
        <v>0</v>
      </c>
      <c r="E63" s="91">
        <v>0</v>
      </c>
      <c r="F63" s="91">
        <f t="shared" ref="F63:F67" si="31">+C63+D63+E63</f>
        <v>0</v>
      </c>
      <c r="G63" s="91">
        <v>0</v>
      </c>
      <c r="H63" s="91">
        <v>0</v>
      </c>
      <c r="I63" s="91">
        <v>0</v>
      </c>
      <c r="J63" s="91">
        <f t="shared" ref="J63:J67" si="32">+G63+H63</f>
        <v>0</v>
      </c>
      <c r="K63" s="91">
        <f t="shared" ref="K63:K67" si="33">+F63-J63-I63</f>
        <v>0</v>
      </c>
      <c r="L63" s="85" t="e">
        <f t="shared" ref="L63:L67" si="34">+(J63/F63)*100</f>
        <v>#DIV/0!</v>
      </c>
    </row>
    <row r="64" spans="1:12" hidden="1" x14ac:dyDescent="0.2">
      <c r="A64" s="9" t="s">
        <v>62</v>
      </c>
      <c r="B64" s="20" t="s">
        <v>63</v>
      </c>
      <c r="C64" s="91">
        <v>0</v>
      </c>
      <c r="D64" s="91">
        <v>0</v>
      </c>
      <c r="E64" s="91">
        <v>0</v>
      </c>
      <c r="F64" s="91">
        <f t="shared" si="31"/>
        <v>0</v>
      </c>
      <c r="G64" s="91">
        <v>0</v>
      </c>
      <c r="H64" s="91">
        <v>0</v>
      </c>
      <c r="I64" s="91">
        <v>0</v>
      </c>
      <c r="J64" s="91">
        <f t="shared" si="32"/>
        <v>0</v>
      </c>
      <c r="K64" s="91">
        <f t="shared" si="33"/>
        <v>0</v>
      </c>
      <c r="L64" s="85" t="e">
        <f t="shared" si="34"/>
        <v>#DIV/0!</v>
      </c>
    </row>
    <row r="65" spans="1:12" hidden="1" x14ac:dyDescent="0.2">
      <c r="A65" s="9" t="s">
        <v>64</v>
      </c>
      <c r="B65" s="16" t="s">
        <v>65</v>
      </c>
      <c r="C65" s="91">
        <v>0</v>
      </c>
      <c r="D65" s="91">
        <v>0</v>
      </c>
      <c r="E65" s="91">
        <v>0</v>
      </c>
      <c r="F65" s="91">
        <f>+C65+D65+E65</f>
        <v>0</v>
      </c>
      <c r="G65" s="91">
        <v>0</v>
      </c>
      <c r="H65" s="91">
        <v>0</v>
      </c>
      <c r="I65" s="91">
        <v>0</v>
      </c>
      <c r="J65" s="91">
        <f>+G65+H65</f>
        <v>0</v>
      </c>
      <c r="K65" s="91">
        <f t="shared" si="33"/>
        <v>0</v>
      </c>
      <c r="L65" s="85" t="e">
        <f t="shared" si="34"/>
        <v>#DIV/0!</v>
      </c>
    </row>
    <row r="66" spans="1:12" hidden="1" x14ac:dyDescent="0.2">
      <c r="A66" s="9" t="s">
        <v>66</v>
      </c>
      <c r="B66" s="16" t="s">
        <v>314</v>
      </c>
      <c r="C66" s="91">
        <v>0</v>
      </c>
      <c r="D66" s="91">
        <v>0</v>
      </c>
      <c r="E66" s="91">
        <v>0</v>
      </c>
      <c r="F66" s="91">
        <f>+C66+D66+E66</f>
        <v>0</v>
      </c>
      <c r="G66" s="91">
        <v>0</v>
      </c>
      <c r="H66" s="91">
        <v>0</v>
      </c>
      <c r="I66" s="91">
        <v>0</v>
      </c>
      <c r="J66" s="91">
        <f>+G66+H66</f>
        <v>0</v>
      </c>
      <c r="K66" s="91">
        <f t="shared" si="33"/>
        <v>0</v>
      </c>
      <c r="L66" s="85" t="e">
        <f t="shared" si="34"/>
        <v>#DIV/0!</v>
      </c>
    </row>
    <row r="67" spans="1:12" hidden="1" x14ac:dyDescent="0.2">
      <c r="A67" s="9" t="s">
        <v>67</v>
      </c>
      <c r="B67" s="16" t="s">
        <v>68</v>
      </c>
      <c r="C67" s="91">
        <v>0</v>
      </c>
      <c r="D67" s="91">
        <v>0</v>
      </c>
      <c r="E67" s="91">
        <v>0</v>
      </c>
      <c r="F67" s="91">
        <f t="shared" si="31"/>
        <v>0</v>
      </c>
      <c r="G67" s="91">
        <v>0</v>
      </c>
      <c r="H67" s="91">
        <v>0</v>
      </c>
      <c r="I67" s="91">
        <v>0</v>
      </c>
      <c r="J67" s="91">
        <f t="shared" si="32"/>
        <v>0</v>
      </c>
      <c r="K67" s="91">
        <f t="shared" si="33"/>
        <v>0</v>
      </c>
      <c r="L67" s="85" t="e">
        <f t="shared" si="34"/>
        <v>#DIV/0!</v>
      </c>
    </row>
    <row r="68" spans="1:12" ht="8.25" hidden="1" customHeight="1" outlineLevel="1" x14ac:dyDescent="0.2">
      <c r="A68" s="9"/>
      <c r="B68" s="16"/>
      <c r="C68" s="89"/>
      <c r="D68" s="89"/>
      <c r="E68" s="89"/>
      <c r="F68" s="89"/>
      <c r="G68" s="89"/>
      <c r="H68" s="89"/>
      <c r="I68" s="89"/>
      <c r="J68" s="89"/>
      <c r="K68" s="89"/>
    </row>
    <row r="69" spans="1:12" hidden="1" outlineLevel="1" x14ac:dyDescent="0.2">
      <c r="A69" s="8" t="s">
        <v>69</v>
      </c>
      <c r="B69" s="18" t="s">
        <v>70</v>
      </c>
      <c r="C69" s="92">
        <f>+C71+C72+C73+C74+C75+C76+C77</f>
        <v>0</v>
      </c>
      <c r="D69" s="92">
        <f t="shared" ref="D69:K69" si="35">+D71+D72+D73+D74+D75+D76+D77</f>
        <v>0</v>
      </c>
      <c r="E69" s="92">
        <f t="shared" si="35"/>
        <v>0</v>
      </c>
      <c r="F69" s="92">
        <f t="shared" si="35"/>
        <v>0</v>
      </c>
      <c r="G69" s="92">
        <f t="shared" si="35"/>
        <v>0</v>
      </c>
      <c r="H69" s="92">
        <f t="shared" si="35"/>
        <v>0</v>
      </c>
      <c r="I69" s="92">
        <f t="shared" si="35"/>
        <v>0</v>
      </c>
      <c r="J69" s="92">
        <f t="shared" si="35"/>
        <v>0</v>
      </c>
      <c r="K69" s="92">
        <f t="shared" si="35"/>
        <v>0</v>
      </c>
      <c r="L69" s="84" t="e">
        <f>+(J69/F69)*100</f>
        <v>#DIV/0!</v>
      </c>
    </row>
    <row r="70" spans="1:12" ht="8.25" hidden="1" customHeight="1" outlineLevel="1" x14ac:dyDescent="0.2">
      <c r="A70" s="9"/>
      <c r="B70" s="16"/>
      <c r="C70" s="89"/>
      <c r="D70" s="89"/>
      <c r="E70" s="89"/>
      <c r="F70" s="89"/>
      <c r="G70" s="89"/>
      <c r="H70" s="89"/>
      <c r="I70" s="89"/>
      <c r="J70" s="89"/>
      <c r="K70" s="89"/>
    </row>
    <row r="71" spans="1:12" hidden="1" x14ac:dyDescent="0.2">
      <c r="A71" s="9" t="s">
        <v>71</v>
      </c>
      <c r="B71" s="16" t="s">
        <v>315</v>
      </c>
      <c r="C71" s="91">
        <v>0</v>
      </c>
      <c r="D71" s="91">
        <v>0</v>
      </c>
      <c r="E71" s="91">
        <v>0</v>
      </c>
      <c r="F71" s="91">
        <f>+C71+D71+E71</f>
        <v>0</v>
      </c>
      <c r="G71" s="91">
        <v>0</v>
      </c>
      <c r="H71" s="91">
        <v>0</v>
      </c>
      <c r="I71" s="91">
        <v>0</v>
      </c>
      <c r="J71" s="91">
        <f>+G71+H71</f>
        <v>0</v>
      </c>
      <c r="K71" s="91">
        <f t="shared" ref="K71:K77" si="36">+F71-J71-I71</f>
        <v>0</v>
      </c>
      <c r="L71" s="85" t="e">
        <f t="shared" ref="L71:L77" si="37">+(J71/F71)*100</f>
        <v>#DIV/0!</v>
      </c>
    </row>
    <row r="72" spans="1:12" hidden="1" x14ac:dyDescent="0.2">
      <c r="A72" s="9" t="s">
        <v>72</v>
      </c>
      <c r="B72" s="16" t="s">
        <v>316</v>
      </c>
      <c r="C72" s="91">
        <v>0</v>
      </c>
      <c r="D72" s="91">
        <v>0</v>
      </c>
      <c r="E72" s="91">
        <v>0</v>
      </c>
      <c r="F72" s="91">
        <f t="shared" ref="F72:F76" si="38">+C72+D72+E72</f>
        <v>0</v>
      </c>
      <c r="G72" s="91">
        <v>0</v>
      </c>
      <c r="H72" s="91">
        <v>0</v>
      </c>
      <c r="I72" s="91">
        <v>0</v>
      </c>
      <c r="J72" s="91">
        <f t="shared" ref="J72:J76" si="39">+G72+H72</f>
        <v>0</v>
      </c>
      <c r="K72" s="91">
        <f t="shared" si="36"/>
        <v>0</v>
      </c>
      <c r="L72" s="85" t="e">
        <f t="shared" si="37"/>
        <v>#DIV/0!</v>
      </c>
    </row>
    <row r="73" spans="1:12" hidden="1" x14ac:dyDescent="0.2">
      <c r="A73" s="9" t="s">
        <v>73</v>
      </c>
      <c r="B73" s="16" t="s">
        <v>317</v>
      </c>
      <c r="C73" s="91">
        <v>0</v>
      </c>
      <c r="D73" s="91">
        <v>0</v>
      </c>
      <c r="E73" s="91">
        <v>0</v>
      </c>
      <c r="F73" s="91">
        <f t="shared" si="38"/>
        <v>0</v>
      </c>
      <c r="G73" s="91">
        <v>0</v>
      </c>
      <c r="H73" s="91">
        <v>0</v>
      </c>
      <c r="I73" s="91">
        <v>0</v>
      </c>
      <c r="J73" s="91">
        <f t="shared" si="39"/>
        <v>0</v>
      </c>
      <c r="K73" s="91">
        <f t="shared" si="36"/>
        <v>0</v>
      </c>
      <c r="L73" s="85" t="e">
        <f t="shared" si="37"/>
        <v>#DIV/0!</v>
      </c>
    </row>
    <row r="74" spans="1:12" hidden="1" x14ac:dyDescent="0.2">
      <c r="A74" s="9" t="s">
        <v>74</v>
      </c>
      <c r="B74" s="16" t="s">
        <v>318</v>
      </c>
      <c r="C74" s="91">
        <v>0</v>
      </c>
      <c r="D74" s="91">
        <v>0</v>
      </c>
      <c r="E74" s="91">
        <v>0</v>
      </c>
      <c r="F74" s="91">
        <f t="shared" si="38"/>
        <v>0</v>
      </c>
      <c r="G74" s="91">
        <v>0</v>
      </c>
      <c r="H74" s="91">
        <v>0</v>
      </c>
      <c r="I74" s="91">
        <v>0</v>
      </c>
      <c r="J74" s="91">
        <f t="shared" si="39"/>
        <v>0</v>
      </c>
      <c r="K74" s="91">
        <f t="shared" si="36"/>
        <v>0</v>
      </c>
      <c r="L74" s="85" t="e">
        <f t="shared" si="37"/>
        <v>#DIV/0!</v>
      </c>
    </row>
    <row r="75" spans="1:12" hidden="1" x14ac:dyDescent="0.2">
      <c r="A75" s="9" t="s">
        <v>75</v>
      </c>
      <c r="B75" s="16" t="s">
        <v>76</v>
      </c>
      <c r="C75" s="91">
        <v>0</v>
      </c>
      <c r="D75" s="91">
        <v>0</v>
      </c>
      <c r="E75" s="91">
        <v>0</v>
      </c>
      <c r="F75" s="91">
        <f t="shared" si="38"/>
        <v>0</v>
      </c>
      <c r="G75" s="91">
        <v>0</v>
      </c>
      <c r="H75" s="91">
        <v>0</v>
      </c>
      <c r="I75" s="91">
        <v>0</v>
      </c>
      <c r="J75" s="91">
        <f t="shared" si="39"/>
        <v>0</v>
      </c>
      <c r="K75" s="91">
        <f t="shared" si="36"/>
        <v>0</v>
      </c>
      <c r="L75" s="85" t="e">
        <f t="shared" si="37"/>
        <v>#DIV/0!</v>
      </c>
    </row>
    <row r="76" spans="1:12" hidden="1" x14ac:dyDescent="0.2">
      <c r="A76" s="9" t="s">
        <v>77</v>
      </c>
      <c r="B76" s="16" t="s">
        <v>319</v>
      </c>
      <c r="C76" s="91">
        <v>0</v>
      </c>
      <c r="D76" s="91">
        <v>0</v>
      </c>
      <c r="E76" s="91">
        <v>0</v>
      </c>
      <c r="F76" s="91">
        <f t="shared" si="38"/>
        <v>0</v>
      </c>
      <c r="G76" s="91">
        <v>0</v>
      </c>
      <c r="H76" s="91">
        <v>0</v>
      </c>
      <c r="I76" s="91">
        <v>0</v>
      </c>
      <c r="J76" s="91">
        <f t="shared" si="39"/>
        <v>0</v>
      </c>
      <c r="K76" s="91">
        <f t="shared" si="36"/>
        <v>0</v>
      </c>
      <c r="L76" s="85" t="e">
        <f t="shared" si="37"/>
        <v>#DIV/0!</v>
      </c>
    </row>
    <row r="77" spans="1:12" hidden="1" x14ac:dyDescent="0.2">
      <c r="A77" s="9" t="s">
        <v>239</v>
      </c>
      <c r="B77" s="16" t="s">
        <v>320</v>
      </c>
      <c r="C77" s="91">
        <v>0</v>
      </c>
      <c r="D77" s="91">
        <v>0</v>
      </c>
      <c r="E77" s="91">
        <v>0</v>
      </c>
      <c r="F77" s="91">
        <f>+C77+D77+E77</f>
        <v>0</v>
      </c>
      <c r="G77" s="91">
        <v>0</v>
      </c>
      <c r="H77" s="91">
        <v>0</v>
      </c>
      <c r="I77" s="91">
        <v>0</v>
      </c>
      <c r="J77" s="91">
        <f>+G77+H77</f>
        <v>0</v>
      </c>
      <c r="K77" s="91">
        <f t="shared" si="36"/>
        <v>0</v>
      </c>
      <c r="L77" s="85" t="e">
        <f t="shared" si="37"/>
        <v>#DIV/0!</v>
      </c>
    </row>
    <row r="78" spans="1:12" ht="8.25" hidden="1" customHeight="1" outlineLevel="1" x14ac:dyDescent="0.2">
      <c r="A78" s="9"/>
      <c r="B78" s="16"/>
      <c r="C78" s="89"/>
      <c r="D78" s="89"/>
      <c r="E78" s="89"/>
      <c r="F78" s="89"/>
      <c r="G78" s="89"/>
      <c r="H78" s="89"/>
      <c r="I78" s="89"/>
      <c r="J78" s="89"/>
      <c r="K78" s="89"/>
    </row>
    <row r="79" spans="1:12" hidden="1" outlineLevel="1" x14ac:dyDescent="0.2">
      <c r="A79" s="8" t="s">
        <v>78</v>
      </c>
      <c r="B79" s="18" t="s">
        <v>79</v>
      </c>
      <c r="C79" s="92">
        <f>+C82+C83+C84+C85+C86</f>
        <v>0</v>
      </c>
      <c r="D79" s="92">
        <f t="shared" ref="D79:K79" si="40">+D82+D83+D84+D85+D86</f>
        <v>0</v>
      </c>
      <c r="E79" s="92">
        <f t="shared" si="40"/>
        <v>0</v>
      </c>
      <c r="F79" s="92">
        <f t="shared" si="40"/>
        <v>0</v>
      </c>
      <c r="G79" s="92">
        <f t="shared" si="40"/>
        <v>0</v>
      </c>
      <c r="H79" s="92">
        <f t="shared" si="40"/>
        <v>0</v>
      </c>
      <c r="I79" s="92">
        <f t="shared" si="40"/>
        <v>0</v>
      </c>
      <c r="J79" s="92">
        <f t="shared" si="40"/>
        <v>0</v>
      </c>
      <c r="K79" s="92">
        <f t="shared" si="40"/>
        <v>0</v>
      </c>
      <c r="L79" s="84" t="e">
        <f>+(J79/F79)*100</f>
        <v>#DIV/0!</v>
      </c>
    </row>
    <row r="80" spans="1:12" ht="8.25" hidden="1" customHeight="1" outlineLevel="1" x14ac:dyDescent="0.2">
      <c r="A80" s="9"/>
      <c r="B80" s="16"/>
      <c r="C80" s="89"/>
      <c r="D80" s="89"/>
      <c r="E80" s="89"/>
      <c r="F80" s="89"/>
      <c r="G80" s="89"/>
      <c r="H80" s="89"/>
      <c r="I80" s="89"/>
      <c r="J80" s="89"/>
      <c r="K80" s="89"/>
    </row>
    <row r="81" spans="1:12" hidden="1" x14ac:dyDescent="0.2">
      <c r="A81" s="12" t="s">
        <v>353</v>
      </c>
      <c r="B81" s="16" t="s">
        <v>354</v>
      </c>
      <c r="C81" s="91">
        <v>0</v>
      </c>
      <c r="D81" s="91">
        <v>0</v>
      </c>
      <c r="E81" s="91">
        <v>0</v>
      </c>
      <c r="F81" s="91">
        <f t="shared" ref="F81:F85" si="41">+C81+D81+E81</f>
        <v>0</v>
      </c>
      <c r="G81" s="91">
        <v>0</v>
      </c>
      <c r="H81" s="91">
        <v>0</v>
      </c>
      <c r="I81" s="91">
        <v>0</v>
      </c>
      <c r="J81" s="91">
        <f t="shared" ref="J81:J85" si="42">+G81+H81</f>
        <v>0</v>
      </c>
      <c r="K81" s="91">
        <f t="shared" ref="K81:K86" si="43">+F81-J81-I81</f>
        <v>0</v>
      </c>
      <c r="L81" s="85" t="e">
        <f t="shared" ref="L81" si="44">+(J81/F81)*100</f>
        <v>#DIV/0!</v>
      </c>
    </row>
    <row r="82" spans="1:12" hidden="1" x14ac:dyDescent="0.2">
      <c r="A82" s="12" t="s">
        <v>80</v>
      </c>
      <c r="B82" s="16" t="s">
        <v>81</v>
      </c>
      <c r="C82" s="91">
        <v>0</v>
      </c>
      <c r="D82" s="91">
        <v>0</v>
      </c>
      <c r="E82" s="91">
        <v>0</v>
      </c>
      <c r="F82" s="91">
        <f t="shared" si="41"/>
        <v>0</v>
      </c>
      <c r="G82" s="91">
        <v>0</v>
      </c>
      <c r="H82" s="91">
        <v>0</v>
      </c>
      <c r="I82" s="91">
        <v>0</v>
      </c>
      <c r="J82" s="91">
        <f t="shared" si="42"/>
        <v>0</v>
      </c>
      <c r="K82" s="91">
        <f t="shared" si="43"/>
        <v>0</v>
      </c>
      <c r="L82" s="85" t="e">
        <f t="shared" ref="L82:L86" si="45">+(J82/F82)*100</f>
        <v>#DIV/0!</v>
      </c>
    </row>
    <row r="83" spans="1:12" hidden="1" x14ac:dyDescent="0.2">
      <c r="A83" s="12" t="s">
        <v>82</v>
      </c>
      <c r="B83" s="16" t="s">
        <v>83</v>
      </c>
      <c r="C83" s="91">
        <v>0</v>
      </c>
      <c r="D83" s="91">
        <v>0</v>
      </c>
      <c r="E83" s="91">
        <v>0</v>
      </c>
      <c r="F83" s="91">
        <f t="shared" si="41"/>
        <v>0</v>
      </c>
      <c r="G83" s="91">
        <v>0</v>
      </c>
      <c r="H83" s="91">
        <v>0</v>
      </c>
      <c r="I83" s="91">
        <v>0</v>
      </c>
      <c r="J83" s="91">
        <f t="shared" si="42"/>
        <v>0</v>
      </c>
      <c r="K83" s="91">
        <f t="shared" si="43"/>
        <v>0</v>
      </c>
      <c r="L83" s="85" t="e">
        <f t="shared" si="45"/>
        <v>#DIV/0!</v>
      </c>
    </row>
    <row r="84" spans="1:12" hidden="1" x14ac:dyDescent="0.2">
      <c r="A84" s="12" t="s">
        <v>84</v>
      </c>
      <c r="B84" s="16" t="s">
        <v>85</v>
      </c>
      <c r="C84" s="91">
        <v>0</v>
      </c>
      <c r="D84" s="91">
        <v>0</v>
      </c>
      <c r="E84" s="91">
        <v>0</v>
      </c>
      <c r="F84" s="91">
        <f t="shared" si="41"/>
        <v>0</v>
      </c>
      <c r="G84" s="91">
        <v>0</v>
      </c>
      <c r="H84" s="91">
        <v>0</v>
      </c>
      <c r="I84" s="91">
        <v>0</v>
      </c>
      <c r="J84" s="91">
        <f t="shared" si="42"/>
        <v>0</v>
      </c>
      <c r="K84" s="91">
        <f t="shared" si="43"/>
        <v>0</v>
      </c>
      <c r="L84" s="85" t="e">
        <f t="shared" si="45"/>
        <v>#DIV/0!</v>
      </c>
    </row>
    <row r="85" spans="1:12" hidden="1" x14ac:dyDescent="0.2">
      <c r="A85" s="12" t="s">
        <v>86</v>
      </c>
      <c r="B85" s="16" t="s">
        <v>87</v>
      </c>
      <c r="C85" s="91">
        <v>0</v>
      </c>
      <c r="D85" s="91">
        <v>0</v>
      </c>
      <c r="E85" s="91">
        <v>0</v>
      </c>
      <c r="F85" s="91">
        <f t="shared" si="41"/>
        <v>0</v>
      </c>
      <c r="G85" s="91">
        <v>0</v>
      </c>
      <c r="H85" s="91">
        <v>0</v>
      </c>
      <c r="I85" s="91">
        <v>0</v>
      </c>
      <c r="J85" s="91">
        <f t="shared" si="42"/>
        <v>0</v>
      </c>
      <c r="K85" s="91">
        <f t="shared" si="43"/>
        <v>0</v>
      </c>
      <c r="L85" s="85" t="e">
        <f t="shared" si="45"/>
        <v>#DIV/0!</v>
      </c>
    </row>
    <row r="86" spans="1:12" hidden="1" x14ac:dyDescent="0.2">
      <c r="A86" s="12" t="s">
        <v>88</v>
      </c>
      <c r="B86" s="16" t="s">
        <v>89</v>
      </c>
      <c r="C86" s="91">
        <v>0</v>
      </c>
      <c r="D86" s="91">
        <v>0</v>
      </c>
      <c r="E86" s="91">
        <v>0</v>
      </c>
      <c r="F86" s="91">
        <f>+C86+D86+E86</f>
        <v>0</v>
      </c>
      <c r="G86" s="91">
        <v>0</v>
      </c>
      <c r="H86" s="91">
        <v>0</v>
      </c>
      <c r="I86" s="91">
        <v>0</v>
      </c>
      <c r="J86" s="91">
        <f>+G86+H86</f>
        <v>0</v>
      </c>
      <c r="K86" s="91">
        <f t="shared" si="43"/>
        <v>0</v>
      </c>
      <c r="L86" s="85" t="e">
        <f t="shared" si="45"/>
        <v>#DIV/0!</v>
      </c>
    </row>
    <row r="87" spans="1:12" ht="8.25" hidden="1" customHeight="1" outlineLevel="1" x14ac:dyDescent="0.2">
      <c r="A87" s="9"/>
      <c r="B87" s="16"/>
      <c r="C87" s="89"/>
      <c r="D87" s="89"/>
      <c r="E87" s="89"/>
      <c r="F87" s="89"/>
      <c r="G87" s="89"/>
      <c r="H87" s="89"/>
      <c r="I87" s="89"/>
      <c r="J87" s="89"/>
      <c r="K87" s="89"/>
    </row>
    <row r="88" spans="1:12" hidden="1" outlineLevel="1" x14ac:dyDescent="0.2">
      <c r="A88" s="8" t="s">
        <v>90</v>
      </c>
      <c r="B88" s="18" t="s">
        <v>91</v>
      </c>
      <c r="C88" s="92">
        <f>+C90+C91+C92+C93</f>
        <v>0</v>
      </c>
      <c r="D88" s="92">
        <f t="shared" ref="D88:K88" si="46">+D90+D91+D92+D93</f>
        <v>0</v>
      </c>
      <c r="E88" s="92">
        <f t="shared" si="46"/>
        <v>0</v>
      </c>
      <c r="F88" s="92">
        <f t="shared" si="46"/>
        <v>0</v>
      </c>
      <c r="G88" s="92">
        <f t="shared" si="46"/>
        <v>0</v>
      </c>
      <c r="H88" s="92">
        <f t="shared" si="46"/>
        <v>0</v>
      </c>
      <c r="I88" s="92">
        <f t="shared" si="46"/>
        <v>0</v>
      </c>
      <c r="J88" s="92">
        <f t="shared" si="46"/>
        <v>0</v>
      </c>
      <c r="K88" s="92">
        <f t="shared" si="46"/>
        <v>0</v>
      </c>
      <c r="L88" s="84" t="e">
        <f>+(J88/F88)*100</f>
        <v>#DIV/0!</v>
      </c>
    </row>
    <row r="89" spans="1:12" ht="8.25" hidden="1" customHeight="1" outlineLevel="1" x14ac:dyDescent="0.2">
      <c r="A89" s="9"/>
      <c r="B89" s="16"/>
      <c r="C89" s="89"/>
      <c r="D89" s="89"/>
      <c r="E89" s="89"/>
      <c r="F89" s="89"/>
      <c r="G89" s="89"/>
      <c r="H89" s="89"/>
      <c r="I89" s="89"/>
      <c r="J89" s="89"/>
      <c r="K89" s="89"/>
    </row>
    <row r="90" spans="1:12" hidden="1" x14ac:dyDescent="0.2">
      <c r="A90" s="9" t="s">
        <v>92</v>
      </c>
      <c r="B90" s="16" t="s">
        <v>321</v>
      </c>
      <c r="C90" s="91">
        <v>0</v>
      </c>
      <c r="D90" s="91">
        <v>0</v>
      </c>
      <c r="E90" s="91">
        <v>0</v>
      </c>
      <c r="F90" s="91">
        <f>+C90+D90+E90</f>
        <v>0</v>
      </c>
      <c r="G90" s="91">
        <v>0</v>
      </c>
      <c r="H90" s="91">
        <v>0</v>
      </c>
      <c r="I90" s="91">
        <v>0</v>
      </c>
      <c r="J90" s="91">
        <f>+G90+H90</f>
        <v>0</v>
      </c>
      <c r="K90" s="91">
        <f>+F90-J90-I90</f>
        <v>0</v>
      </c>
      <c r="L90" s="85" t="e">
        <f t="shared" ref="L90:L93" si="47">+(J90/F90)*100</f>
        <v>#DIV/0!</v>
      </c>
    </row>
    <row r="91" spans="1:12" hidden="1" x14ac:dyDescent="0.2">
      <c r="A91" s="9" t="s">
        <v>93</v>
      </c>
      <c r="B91" s="16" t="s">
        <v>322</v>
      </c>
      <c r="C91" s="91">
        <v>0</v>
      </c>
      <c r="D91" s="91">
        <v>0</v>
      </c>
      <c r="E91" s="91">
        <v>0</v>
      </c>
      <c r="F91" s="91">
        <f t="shared" ref="F91:F93" si="48">+C91+D91+E91</f>
        <v>0</v>
      </c>
      <c r="G91" s="91">
        <v>0</v>
      </c>
      <c r="H91" s="91">
        <v>0</v>
      </c>
      <c r="I91" s="91">
        <v>0</v>
      </c>
      <c r="J91" s="91">
        <f t="shared" ref="J91:J93" si="49">+G91+H91</f>
        <v>0</v>
      </c>
      <c r="K91" s="91">
        <f t="shared" ref="K91:K93" si="50">+F91-J91-I91</f>
        <v>0</v>
      </c>
      <c r="L91" s="85" t="e">
        <f t="shared" si="47"/>
        <v>#DIV/0!</v>
      </c>
    </row>
    <row r="92" spans="1:12" hidden="1" x14ac:dyDescent="0.2">
      <c r="A92" s="9" t="s">
        <v>94</v>
      </c>
      <c r="B92" s="16" t="s">
        <v>95</v>
      </c>
      <c r="C92" s="91">
        <v>0</v>
      </c>
      <c r="D92" s="91">
        <v>0</v>
      </c>
      <c r="E92" s="91">
        <v>0</v>
      </c>
      <c r="F92" s="91">
        <f t="shared" si="48"/>
        <v>0</v>
      </c>
      <c r="G92" s="91">
        <v>0</v>
      </c>
      <c r="H92" s="91">
        <v>0</v>
      </c>
      <c r="I92" s="91">
        <v>0</v>
      </c>
      <c r="J92" s="91">
        <f t="shared" si="49"/>
        <v>0</v>
      </c>
      <c r="K92" s="91">
        <f t="shared" si="50"/>
        <v>0</v>
      </c>
      <c r="L92" s="85" t="e">
        <f t="shared" si="47"/>
        <v>#DIV/0!</v>
      </c>
    </row>
    <row r="93" spans="1:12" hidden="1" x14ac:dyDescent="0.2">
      <c r="A93" s="9" t="s">
        <v>96</v>
      </c>
      <c r="B93" s="16" t="s">
        <v>323</v>
      </c>
      <c r="C93" s="91">
        <v>0</v>
      </c>
      <c r="D93" s="91">
        <v>0</v>
      </c>
      <c r="E93" s="91">
        <v>0</v>
      </c>
      <c r="F93" s="91">
        <f t="shared" si="48"/>
        <v>0</v>
      </c>
      <c r="G93" s="91">
        <v>0</v>
      </c>
      <c r="H93" s="91">
        <v>0</v>
      </c>
      <c r="I93" s="91">
        <v>0</v>
      </c>
      <c r="J93" s="91">
        <f t="shared" si="49"/>
        <v>0</v>
      </c>
      <c r="K93" s="91">
        <f t="shared" si="50"/>
        <v>0</v>
      </c>
      <c r="L93" s="85" t="e">
        <f t="shared" si="47"/>
        <v>#DIV/0!</v>
      </c>
    </row>
    <row r="94" spans="1:12" ht="11.25" customHeight="1" outlineLevel="1" x14ac:dyDescent="0.2">
      <c r="A94" s="9"/>
      <c r="B94" s="16"/>
      <c r="C94" s="89"/>
      <c r="D94" s="89"/>
      <c r="E94" s="89"/>
      <c r="F94" s="89"/>
      <c r="G94" s="89"/>
      <c r="H94" s="89"/>
      <c r="I94" s="89"/>
      <c r="J94" s="89"/>
      <c r="K94" s="89"/>
    </row>
    <row r="95" spans="1:12" outlineLevel="1" x14ac:dyDescent="0.2">
      <c r="A95" s="8" t="s">
        <v>97</v>
      </c>
      <c r="B95" s="18" t="s">
        <v>98</v>
      </c>
      <c r="C95" s="92">
        <f>+C97</f>
        <v>1930000</v>
      </c>
      <c r="D95" s="92">
        <f t="shared" ref="D95:K95" si="51">+D97</f>
        <v>0</v>
      </c>
      <c r="E95" s="92">
        <f t="shared" si="51"/>
        <v>0</v>
      </c>
      <c r="F95" s="92">
        <f t="shared" si="51"/>
        <v>1930000</v>
      </c>
      <c r="G95" s="92">
        <f t="shared" si="51"/>
        <v>1930000</v>
      </c>
      <c r="H95" s="92">
        <f t="shared" si="51"/>
        <v>0</v>
      </c>
      <c r="I95" s="92">
        <f t="shared" si="51"/>
        <v>0</v>
      </c>
      <c r="J95" s="92">
        <f t="shared" si="51"/>
        <v>1930000</v>
      </c>
      <c r="K95" s="92">
        <f t="shared" si="51"/>
        <v>0</v>
      </c>
      <c r="L95" s="84">
        <f>+(J95/F95)*100</f>
        <v>100</v>
      </c>
    </row>
    <row r="96" spans="1:12" ht="11.25" customHeight="1" outlineLevel="1" x14ac:dyDescent="0.2">
      <c r="A96" s="9"/>
      <c r="B96" s="16"/>
      <c r="C96" s="89"/>
      <c r="D96" s="89"/>
      <c r="E96" s="89"/>
      <c r="F96" s="89"/>
      <c r="G96" s="89"/>
      <c r="H96" s="89"/>
      <c r="I96" s="89"/>
      <c r="J96" s="89"/>
      <c r="K96" s="89"/>
    </row>
    <row r="97" spans="1:12" x14ac:dyDescent="0.2">
      <c r="A97" s="9" t="s">
        <v>99</v>
      </c>
      <c r="B97" s="16" t="s">
        <v>100</v>
      </c>
      <c r="C97" s="91">
        <v>1930000</v>
      </c>
      <c r="D97" s="91">
        <v>0</v>
      </c>
      <c r="E97" s="91">
        <v>0</v>
      </c>
      <c r="F97" s="91">
        <f>+C97+D97+E97</f>
        <v>1930000</v>
      </c>
      <c r="G97" s="91">
        <v>1930000</v>
      </c>
      <c r="H97" s="91">
        <v>0</v>
      </c>
      <c r="I97" s="91">
        <v>0</v>
      </c>
      <c r="J97" s="91">
        <f>+G97+H97</f>
        <v>1930000</v>
      </c>
      <c r="K97" s="91">
        <f>+F97-J97-I97</f>
        <v>0</v>
      </c>
      <c r="L97" s="85">
        <f>+(J97/F97)*100</f>
        <v>100</v>
      </c>
    </row>
    <row r="98" spans="1:12" ht="11.25" hidden="1" customHeight="1" outlineLevel="1" x14ac:dyDescent="0.2">
      <c r="A98" s="9"/>
      <c r="B98" s="16"/>
      <c r="C98" s="89"/>
      <c r="D98" s="89"/>
      <c r="E98" s="89"/>
      <c r="F98" s="89"/>
      <c r="G98" s="89"/>
      <c r="H98" s="89"/>
      <c r="I98" s="89"/>
      <c r="J98" s="89"/>
      <c r="K98" s="89"/>
    </row>
    <row r="99" spans="1:12" hidden="1" outlineLevel="1" x14ac:dyDescent="0.2">
      <c r="A99" s="8" t="s">
        <v>101</v>
      </c>
      <c r="B99" s="18" t="s">
        <v>102</v>
      </c>
      <c r="C99" s="92">
        <f>+C101+C102+C103</f>
        <v>0</v>
      </c>
      <c r="D99" s="92">
        <f t="shared" ref="D99:K99" si="52">+D101+D102+D103</f>
        <v>0</v>
      </c>
      <c r="E99" s="92">
        <f t="shared" si="52"/>
        <v>0</v>
      </c>
      <c r="F99" s="92">
        <f t="shared" si="52"/>
        <v>0</v>
      </c>
      <c r="G99" s="92">
        <f t="shared" si="52"/>
        <v>0</v>
      </c>
      <c r="H99" s="92">
        <f t="shared" si="52"/>
        <v>0</v>
      </c>
      <c r="I99" s="92">
        <f t="shared" si="52"/>
        <v>0</v>
      </c>
      <c r="J99" s="92">
        <f t="shared" si="52"/>
        <v>0</v>
      </c>
      <c r="K99" s="92">
        <f t="shared" si="52"/>
        <v>0</v>
      </c>
      <c r="L99" s="84" t="e">
        <f>+(J99/F99)*100</f>
        <v>#DIV/0!</v>
      </c>
    </row>
    <row r="100" spans="1:12" ht="11.25" hidden="1" customHeight="1" outlineLevel="1" x14ac:dyDescent="0.2">
      <c r="A100" s="9"/>
      <c r="B100" s="16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1:12" hidden="1" x14ac:dyDescent="0.2">
      <c r="A101" s="9" t="s">
        <v>103</v>
      </c>
      <c r="B101" s="16" t="s">
        <v>104</v>
      </c>
      <c r="C101" s="91">
        <v>0</v>
      </c>
      <c r="D101" s="91">
        <v>0</v>
      </c>
      <c r="E101" s="91">
        <v>0</v>
      </c>
      <c r="F101" s="91">
        <f t="shared" ref="F101:F103" si="53">+C101+D101+E101</f>
        <v>0</v>
      </c>
      <c r="G101" s="91">
        <v>0</v>
      </c>
      <c r="H101" s="91">
        <v>0</v>
      </c>
      <c r="I101" s="91">
        <v>0</v>
      </c>
      <c r="J101" s="91">
        <f t="shared" ref="J101:J103" si="54">+G101+H101</f>
        <v>0</v>
      </c>
      <c r="K101" s="91">
        <f t="shared" ref="K101:K103" si="55">+F101-J101-I101</f>
        <v>0</v>
      </c>
      <c r="L101" s="85" t="e">
        <f t="shared" ref="L101:L103" si="56">+(J101/F101)*100</f>
        <v>#DIV/0!</v>
      </c>
    </row>
    <row r="102" spans="1:12" hidden="1" x14ac:dyDescent="0.2">
      <c r="A102" s="9" t="s">
        <v>105</v>
      </c>
      <c r="B102" s="16" t="s">
        <v>106</v>
      </c>
      <c r="C102" s="91">
        <v>0</v>
      </c>
      <c r="D102" s="91">
        <v>0</v>
      </c>
      <c r="E102" s="91">
        <v>0</v>
      </c>
      <c r="F102" s="91">
        <f t="shared" si="53"/>
        <v>0</v>
      </c>
      <c r="G102" s="91">
        <v>0</v>
      </c>
      <c r="H102" s="91">
        <v>0</v>
      </c>
      <c r="I102" s="91">
        <v>0</v>
      </c>
      <c r="J102" s="91">
        <f t="shared" si="54"/>
        <v>0</v>
      </c>
      <c r="K102" s="91">
        <f t="shared" si="55"/>
        <v>0</v>
      </c>
      <c r="L102" s="85" t="e">
        <f t="shared" si="56"/>
        <v>#DIV/0!</v>
      </c>
    </row>
    <row r="103" spans="1:12" hidden="1" x14ac:dyDescent="0.2">
      <c r="A103" s="9" t="s">
        <v>107</v>
      </c>
      <c r="B103" s="16" t="s">
        <v>108</v>
      </c>
      <c r="C103" s="91">
        <v>0</v>
      </c>
      <c r="D103" s="91">
        <v>0</v>
      </c>
      <c r="E103" s="91">
        <v>0</v>
      </c>
      <c r="F103" s="91">
        <f t="shared" si="53"/>
        <v>0</v>
      </c>
      <c r="G103" s="91">
        <v>0</v>
      </c>
      <c r="H103" s="91">
        <v>0</v>
      </c>
      <c r="I103" s="91">
        <v>0</v>
      </c>
      <c r="J103" s="91">
        <f t="shared" si="54"/>
        <v>0</v>
      </c>
      <c r="K103" s="91">
        <f t="shared" si="55"/>
        <v>0</v>
      </c>
      <c r="L103" s="85" t="e">
        <f t="shared" si="56"/>
        <v>#DIV/0!</v>
      </c>
    </row>
    <row r="104" spans="1:12" ht="11.25" hidden="1" customHeight="1" outlineLevel="1" x14ac:dyDescent="0.2">
      <c r="A104" s="9"/>
      <c r="B104" s="16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1:12" hidden="1" outlineLevel="1" x14ac:dyDescent="0.2">
      <c r="A105" s="8" t="s">
        <v>109</v>
      </c>
      <c r="B105" s="18" t="s">
        <v>110</v>
      </c>
      <c r="C105" s="92">
        <f>+C107+C108+C110+C111+C112+C113+C114+C109</f>
        <v>0</v>
      </c>
      <c r="D105" s="92">
        <f t="shared" ref="D105:K105" si="57">+D107+D108+D110+D111+D112+D113+D114+D109</f>
        <v>0</v>
      </c>
      <c r="E105" s="92">
        <f t="shared" si="57"/>
        <v>0</v>
      </c>
      <c r="F105" s="92">
        <f t="shared" si="57"/>
        <v>0</v>
      </c>
      <c r="G105" s="92">
        <f t="shared" si="57"/>
        <v>0</v>
      </c>
      <c r="H105" s="92">
        <f t="shared" si="57"/>
        <v>0</v>
      </c>
      <c r="I105" s="92">
        <f t="shared" si="57"/>
        <v>0</v>
      </c>
      <c r="J105" s="92">
        <f t="shared" si="57"/>
        <v>0</v>
      </c>
      <c r="K105" s="92">
        <f t="shared" si="57"/>
        <v>0</v>
      </c>
      <c r="L105" s="84" t="e">
        <f>+(J105/F105)*100</f>
        <v>#DIV/0!</v>
      </c>
    </row>
    <row r="106" spans="1:12" hidden="1" outlineLevel="1" x14ac:dyDescent="0.2">
      <c r="A106" s="9"/>
      <c r="B106" s="16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1:12" hidden="1" x14ac:dyDescent="0.2">
      <c r="A107" s="9" t="s">
        <v>111</v>
      </c>
      <c r="B107" s="16" t="s">
        <v>324</v>
      </c>
      <c r="C107" s="91">
        <v>0</v>
      </c>
      <c r="D107" s="91">
        <v>0</v>
      </c>
      <c r="E107" s="91">
        <v>0</v>
      </c>
      <c r="F107" s="91">
        <f t="shared" ref="F107:F114" si="58">+C107+D107+E107</f>
        <v>0</v>
      </c>
      <c r="G107" s="91">
        <v>0</v>
      </c>
      <c r="H107" s="91">
        <v>0</v>
      </c>
      <c r="I107" s="91">
        <v>0</v>
      </c>
      <c r="J107" s="91">
        <f t="shared" ref="J107:J114" si="59">+G107+H107</f>
        <v>0</v>
      </c>
      <c r="K107" s="91">
        <f t="shared" ref="K107:K114" si="60">+F107-J107-I107</f>
        <v>0</v>
      </c>
      <c r="L107" s="85" t="e">
        <f t="shared" ref="L107:L114" si="61">+(J107/F107)*100</f>
        <v>#DIV/0!</v>
      </c>
    </row>
    <row r="108" spans="1:12" hidden="1" x14ac:dyDescent="0.2">
      <c r="A108" s="9" t="s">
        <v>112</v>
      </c>
      <c r="B108" s="16" t="s">
        <v>325</v>
      </c>
      <c r="C108" s="91">
        <v>0</v>
      </c>
      <c r="D108" s="91">
        <v>0</v>
      </c>
      <c r="E108" s="91">
        <v>0</v>
      </c>
      <c r="F108" s="91">
        <f t="shared" si="58"/>
        <v>0</v>
      </c>
      <c r="G108" s="91">
        <v>0</v>
      </c>
      <c r="H108" s="91">
        <v>0</v>
      </c>
      <c r="I108" s="91">
        <v>0</v>
      </c>
      <c r="J108" s="91">
        <f t="shared" si="59"/>
        <v>0</v>
      </c>
      <c r="K108" s="91">
        <f t="shared" si="60"/>
        <v>0</v>
      </c>
      <c r="L108" s="85" t="e">
        <f t="shared" si="61"/>
        <v>#DIV/0!</v>
      </c>
    </row>
    <row r="109" spans="1:12" hidden="1" x14ac:dyDescent="0.2">
      <c r="A109" s="9" t="s">
        <v>355</v>
      </c>
      <c r="B109" s="16" t="s">
        <v>356</v>
      </c>
      <c r="C109" s="91">
        <v>0</v>
      </c>
      <c r="D109" s="91">
        <v>0</v>
      </c>
      <c r="E109" s="91">
        <v>0</v>
      </c>
      <c r="F109" s="91">
        <f t="shared" si="58"/>
        <v>0</v>
      </c>
      <c r="G109" s="91">
        <v>0</v>
      </c>
      <c r="H109" s="91">
        <v>0</v>
      </c>
      <c r="I109" s="91">
        <v>0</v>
      </c>
      <c r="J109" s="91">
        <f t="shared" si="59"/>
        <v>0</v>
      </c>
      <c r="K109" s="91">
        <f t="shared" si="60"/>
        <v>0</v>
      </c>
      <c r="L109" s="85" t="e">
        <f t="shared" ref="L109" si="62">+(J109/F109)*100</f>
        <v>#DIV/0!</v>
      </c>
    </row>
    <row r="110" spans="1:12" ht="12.75" hidden="1" customHeight="1" x14ac:dyDescent="0.2">
      <c r="A110" s="9" t="s">
        <v>113</v>
      </c>
      <c r="B110" s="16" t="s">
        <v>326</v>
      </c>
      <c r="C110" s="91">
        <v>0</v>
      </c>
      <c r="D110" s="91">
        <v>0</v>
      </c>
      <c r="E110" s="91">
        <v>0</v>
      </c>
      <c r="F110" s="91">
        <f t="shared" si="58"/>
        <v>0</v>
      </c>
      <c r="G110" s="91">
        <v>0</v>
      </c>
      <c r="H110" s="91">
        <v>0</v>
      </c>
      <c r="I110" s="91">
        <v>0</v>
      </c>
      <c r="J110" s="91">
        <f t="shared" si="59"/>
        <v>0</v>
      </c>
      <c r="K110" s="91">
        <f t="shared" si="60"/>
        <v>0</v>
      </c>
      <c r="L110" s="85" t="e">
        <f t="shared" si="61"/>
        <v>#DIV/0!</v>
      </c>
    </row>
    <row r="111" spans="1:12" hidden="1" x14ac:dyDescent="0.2">
      <c r="A111" s="9" t="s">
        <v>114</v>
      </c>
      <c r="B111" s="16" t="s">
        <v>327</v>
      </c>
      <c r="C111" s="91">
        <v>0</v>
      </c>
      <c r="D111" s="91">
        <v>0</v>
      </c>
      <c r="E111" s="91">
        <v>0</v>
      </c>
      <c r="F111" s="91">
        <f t="shared" si="58"/>
        <v>0</v>
      </c>
      <c r="G111" s="91">
        <v>0</v>
      </c>
      <c r="H111" s="91">
        <v>0</v>
      </c>
      <c r="I111" s="91">
        <v>0</v>
      </c>
      <c r="J111" s="91">
        <f t="shared" si="59"/>
        <v>0</v>
      </c>
      <c r="K111" s="91">
        <f t="shared" si="60"/>
        <v>0</v>
      </c>
      <c r="L111" s="85" t="e">
        <f t="shared" si="61"/>
        <v>#DIV/0!</v>
      </c>
    </row>
    <row r="112" spans="1:12" hidden="1" x14ac:dyDescent="0.2">
      <c r="A112" s="9" t="s">
        <v>115</v>
      </c>
      <c r="B112" s="16" t="s">
        <v>328</v>
      </c>
      <c r="C112" s="91">
        <v>0</v>
      </c>
      <c r="D112" s="91">
        <v>0</v>
      </c>
      <c r="E112" s="91">
        <v>0</v>
      </c>
      <c r="F112" s="91">
        <f t="shared" si="58"/>
        <v>0</v>
      </c>
      <c r="G112" s="91">
        <v>0</v>
      </c>
      <c r="H112" s="91">
        <v>0</v>
      </c>
      <c r="I112" s="91">
        <v>0</v>
      </c>
      <c r="J112" s="91">
        <f t="shared" si="59"/>
        <v>0</v>
      </c>
      <c r="K112" s="91">
        <f t="shared" si="60"/>
        <v>0</v>
      </c>
      <c r="L112" s="85" t="e">
        <f t="shared" si="61"/>
        <v>#DIV/0!</v>
      </c>
    </row>
    <row r="113" spans="1:12" hidden="1" x14ac:dyDescent="0.2">
      <c r="A113" s="9" t="s">
        <v>116</v>
      </c>
      <c r="B113" s="16" t="s">
        <v>329</v>
      </c>
      <c r="C113" s="91">
        <v>0</v>
      </c>
      <c r="D113" s="91">
        <v>0</v>
      </c>
      <c r="E113" s="91">
        <v>0</v>
      </c>
      <c r="F113" s="91">
        <f>+C113+D113+E113</f>
        <v>0</v>
      </c>
      <c r="G113" s="91">
        <v>0</v>
      </c>
      <c r="H113" s="91">
        <v>0</v>
      </c>
      <c r="I113" s="91">
        <v>0</v>
      </c>
      <c r="J113" s="91">
        <f>+G113+H113</f>
        <v>0</v>
      </c>
      <c r="K113" s="91">
        <f t="shared" si="60"/>
        <v>0</v>
      </c>
      <c r="L113" s="85" t="e">
        <f t="shared" si="61"/>
        <v>#DIV/0!</v>
      </c>
    </row>
    <row r="114" spans="1:12" hidden="1" x14ac:dyDescent="0.2">
      <c r="A114" s="9" t="s">
        <v>117</v>
      </c>
      <c r="B114" s="16" t="s">
        <v>330</v>
      </c>
      <c r="C114" s="91">
        <v>0</v>
      </c>
      <c r="D114" s="91">
        <v>0</v>
      </c>
      <c r="E114" s="91">
        <v>0</v>
      </c>
      <c r="F114" s="91">
        <f t="shared" si="58"/>
        <v>0</v>
      </c>
      <c r="G114" s="91">
        <v>0</v>
      </c>
      <c r="H114" s="91">
        <v>0</v>
      </c>
      <c r="I114" s="91">
        <v>0</v>
      </c>
      <c r="J114" s="91">
        <f t="shared" si="59"/>
        <v>0</v>
      </c>
      <c r="K114" s="91">
        <f t="shared" si="60"/>
        <v>0</v>
      </c>
      <c r="L114" s="85" t="e">
        <f t="shared" si="61"/>
        <v>#DIV/0!</v>
      </c>
    </row>
    <row r="115" spans="1:12" hidden="1" outlineLevel="1" x14ac:dyDescent="0.2">
      <c r="A115" s="9"/>
      <c r="B115" s="16"/>
      <c r="C115" s="91"/>
      <c r="D115" s="91"/>
      <c r="E115" s="91"/>
      <c r="F115" s="91"/>
      <c r="G115" s="91"/>
      <c r="H115" s="91"/>
      <c r="I115" s="91"/>
      <c r="J115" s="91"/>
      <c r="K115" s="91"/>
      <c r="L115" s="85"/>
    </row>
    <row r="116" spans="1:12" hidden="1" outlineLevel="1" x14ac:dyDescent="0.2">
      <c r="A116" s="8" t="s">
        <v>225</v>
      </c>
      <c r="B116" s="18" t="s">
        <v>228</v>
      </c>
      <c r="C116" s="92">
        <f>+C118</f>
        <v>0</v>
      </c>
      <c r="D116" s="92">
        <f t="shared" ref="D116:K116" si="63">+D118</f>
        <v>0</v>
      </c>
      <c r="E116" s="92">
        <f t="shared" si="63"/>
        <v>0</v>
      </c>
      <c r="F116" s="92">
        <f t="shared" si="63"/>
        <v>0</v>
      </c>
      <c r="G116" s="92">
        <f t="shared" si="63"/>
        <v>0</v>
      </c>
      <c r="H116" s="92">
        <f t="shared" si="63"/>
        <v>0</v>
      </c>
      <c r="I116" s="92">
        <f t="shared" si="63"/>
        <v>0</v>
      </c>
      <c r="J116" s="92">
        <f t="shared" si="63"/>
        <v>0</v>
      </c>
      <c r="K116" s="92">
        <f t="shared" si="63"/>
        <v>0</v>
      </c>
      <c r="L116" s="84" t="e">
        <f>+(J116/F116)*100</f>
        <v>#DIV/0!</v>
      </c>
    </row>
    <row r="117" spans="1:12" ht="11.25" hidden="1" customHeight="1" outlineLevel="1" x14ac:dyDescent="0.2">
      <c r="A117" s="9"/>
      <c r="B117" s="16"/>
      <c r="C117" s="89"/>
      <c r="D117" s="89"/>
      <c r="E117" s="89"/>
      <c r="F117" s="89"/>
      <c r="G117" s="89"/>
      <c r="H117" s="89"/>
      <c r="I117" s="89"/>
      <c r="J117" s="89"/>
      <c r="K117" s="89"/>
    </row>
    <row r="118" spans="1:12" hidden="1" x14ac:dyDescent="0.2">
      <c r="A118" s="9" t="s">
        <v>226</v>
      </c>
      <c r="B118" s="16" t="s">
        <v>227</v>
      </c>
      <c r="C118" s="91">
        <v>0</v>
      </c>
      <c r="D118" s="91">
        <v>0</v>
      </c>
      <c r="E118" s="91">
        <v>0</v>
      </c>
      <c r="F118" s="91">
        <f>+C118+D118+E118</f>
        <v>0</v>
      </c>
      <c r="G118" s="91">
        <v>0</v>
      </c>
      <c r="H118" s="91">
        <v>0</v>
      </c>
      <c r="I118" s="91">
        <v>0</v>
      </c>
      <c r="J118" s="91">
        <f>+G118+H118</f>
        <v>0</v>
      </c>
      <c r="K118" s="91">
        <f>+F118-J118-I118</f>
        <v>0</v>
      </c>
      <c r="L118" s="85" t="e">
        <f>+(J118/F118)*100</f>
        <v>#DIV/0!</v>
      </c>
    </row>
    <row r="119" spans="1:12" ht="11.25" hidden="1" customHeight="1" outlineLevel="1" x14ac:dyDescent="0.2">
      <c r="A119" s="9"/>
      <c r="B119" s="16"/>
      <c r="C119" s="89"/>
      <c r="D119" s="89"/>
      <c r="E119" s="89"/>
      <c r="F119" s="89"/>
      <c r="G119" s="89"/>
      <c r="H119" s="89"/>
      <c r="I119" s="89"/>
      <c r="J119" s="89"/>
      <c r="K119" s="89"/>
    </row>
    <row r="120" spans="1:12" ht="11.25" hidden="1" customHeight="1" outlineLevel="1" x14ac:dyDescent="0.2">
      <c r="A120" s="8" t="s">
        <v>118</v>
      </c>
      <c r="B120" s="18" t="s">
        <v>119</v>
      </c>
      <c r="C120" s="92">
        <f>+C122+C123+C124</f>
        <v>0</v>
      </c>
      <c r="D120" s="92">
        <f t="shared" ref="D120:K120" si="64">+D122+D123+D124</f>
        <v>0</v>
      </c>
      <c r="E120" s="92">
        <f t="shared" si="64"/>
        <v>0</v>
      </c>
      <c r="F120" s="92">
        <f t="shared" si="64"/>
        <v>0</v>
      </c>
      <c r="G120" s="92">
        <f t="shared" si="64"/>
        <v>0</v>
      </c>
      <c r="H120" s="92">
        <f t="shared" si="64"/>
        <v>0</v>
      </c>
      <c r="I120" s="92">
        <f t="shared" si="64"/>
        <v>0</v>
      </c>
      <c r="J120" s="92">
        <f t="shared" si="64"/>
        <v>0</v>
      </c>
      <c r="K120" s="92">
        <f t="shared" si="64"/>
        <v>0</v>
      </c>
      <c r="L120" s="84" t="e">
        <f>+(J120/F120)*100</f>
        <v>#DIV/0!</v>
      </c>
    </row>
    <row r="121" spans="1:12" ht="11.25" hidden="1" customHeight="1" outlineLevel="1" x14ac:dyDescent="0.2">
      <c r="A121" s="9"/>
      <c r="B121" s="16"/>
      <c r="C121" s="89"/>
      <c r="D121" s="89"/>
      <c r="E121" s="89"/>
      <c r="F121" s="89"/>
      <c r="G121" s="89"/>
      <c r="H121" s="89"/>
      <c r="I121" s="89"/>
      <c r="J121" s="89"/>
      <c r="K121" s="89"/>
    </row>
    <row r="122" spans="1:12" hidden="1" outlineLevel="1" x14ac:dyDescent="0.2">
      <c r="A122" s="9" t="s">
        <v>229</v>
      </c>
      <c r="B122" s="16" t="s">
        <v>230</v>
      </c>
      <c r="C122" s="91">
        <v>0</v>
      </c>
      <c r="D122" s="91">
        <v>0</v>
      </c>
      <c r="E122" s="91">
        <v>0</v>
      </c>
      <c r="F122" s="91">
        <f t="shared" ref="F122:F124" si="65">+C122+D122+E122</f>
        <v>0</v>
      </c>
      <c r="G122" s="91">
        <v>0</v>
      </c>
      <c r="H122" s="91">
        <v>0</v>
      </c>
      <c r="I122" s="91">
        <v>0</v>
      </c>
      <c r="J122" s="91">
        <f t="shared" ref="J122:J124" si="66">+G122+H122</f>
        <v>0</v>
      </c>
      <c r="K122" s="91">
        <f t="shared" ref="K122:K124" si="67">+F122-J122-I122</f>
        <v>0</v>
      </c>
      <c r="L122" s="85" t="e">
        <f t="shared" ref="L122:L124" si="68">+(J122/F122)*100</f>
        <v>#DIV/0!</v>
      </c>
    </row>
    <row r="123" spans="1:12" hidden="1" x14ac:dyDescent="0.2">
      <c r="A123" s="9" t="s">
        <v>120</v>
      </c>
      <c r="B123" s="16" t="s">
        <v>121</v>
      </c>
      <c r="C123" s="91">
        <v>0</v>
      </c>
      <c r="D123" s="91">
        <v>0</v>
      </c>
      <c r="E123" s="91">
        <v>0</v>
      </c>
      <c r="F123" s="91">
        <f t="shared" si="65"/>
        <v>0</v>
      </c>
      <c r="G123" s="91">
        <v>0</v>
      </c>
      <c r="H123" s="91">
        <v>0</v>
      </c>
      <c r="I123" s="91">
        <v>0</v>
      </c>
      <c r="J123" s="91">
        <f t="shared" si="66"/>
        <v>0</v>
      </c>
      <c r="K123" s="91">
        <f t="shared" si="67"/>
        <v>0</v>
      </c>
      <c r="L123" s="85" t="e">
        <f t="shared" si="68"/>
        <v>#DIV/0!</v>
      </c>
    </row>
    <row r="124" spans="1:12" hidden="1" x14ac:dyDescent="0.2">
      <c r="A124" s="9" t="s">
        <v>122</v>
      </c>
      <c r="B124" s="16" t="s">
        <v>123</v>
      </c>
      <c r="C124" s="91">
        <v>0</v>
      </c>
      <c r="D124" s="91">
        <v>0</v>
      </c>
      <c r="E124" s="91">
        <v>0</v>
      </c>
      <c r="F124" s="91">
        <f t="shared" si="65"/>
        <v>0</v>
      </c>
      <c r="G124" s="91">
        <v>0</v>
      </c>
      <c r="H124" s="91">
        <v>0</v>
      </c>
      <c r="I124" s="91">
        <v>0</v>
      </c>
      <c r="J124" s="91">
        <f t="shared" si="66"/>
        <v>0</v>
      </c>
      <c r="K124" s="91">
        <f t="shared" si="67"/>
        <v>0</v>
      </c>
      <c r="L124" s="85" t="e">
        <f t="shared" si="68"/>
        <v>#DIV/0!</v>
      </c>
    </row>
    <row r="125" spans="1:12" ht="12" thickBot="1" x14ac:dyDescent="0.25">
      <c r="A125" s="9"/>
      <c r="B125" s="16"/>
      <c r="C125" s="91"/>
      <c r="D125" s="91"/>
      <c r="E125" s="91"/>
      <c r="F125" s="91"/>
      <c r="G125" s="91"/>
      <c r="H125" s="91"/>
      <c r="I125" s="91"/>
      <c r="J125" s="91"/>
      <c r="K125" s="91"/>
      <c r="L125" s="81"/>
    </row>
    <row r="126" spans="1:12" ht="12" thickBot="1" x14ac:dyDescent="0.25">
      <c r="A126" s="25">
        <v>2</v>
      </c>
      <c r="B126" s="17" t="s">
        <v>124</v>
      </c>
      <c r="C126" s="90">
        <f>+C128+C135+C139+C148+C153</f>
        <v>4861104</v>
      </c>
      <c r="D126" s="90">
        <f t="shared" ref="D126:K126" si="69">+D128+D135+D139+D148+D153</f>
        <v>0</v>
      </c>
      <c r="E126" s="90">
        <f t="shared" si="69"/>
        <v>0</v>
      </c>
      <c r="F126" s="90">
        <f t="shared" si="69"/>
        <v>4861104</v>
      </c>
      <c r="G126" s="90">
        <f t="shared" si="69"/>
        <v>1045848.36</v>
      </c>
      <c r="H126" s="90">
        <f t="shared" si="69"/>
        <v>641012</v>
      </c>
      <c r="I126" s="90">
        <f t="shared" si="69"/>
        <v>0</v>
      </c>
      <c r="J126" s="90">
        <f t="shared" si="69"/>
        <v>1686860.36</v>
      </c>
      <c r="K126" s="90">
        <f t="shared" si="69"/>
        <v>3174243.64</v>
      </c>
      <c r="L126" s="80">
        <f>+(J126/F126)*100</f>
        <v>34.70117816858064</v>
      </c>
    </row>
    <row r="127" spans="1:12" ht="8.25" customHeight="1" outlineLevel="1" x14ac:dyDescent="0.2">
      <c r="A127" s="9"/>
      <c r="B127" s="16"/>
      <c r="C127" s="89"/>
      <c r="D127" s="89"/>
      <c r="E127" s="89"/>
      <c r="F127" s="89"/>
      <c r="G127" s="89"/>
      <c r="H127" s="89"/>
      <c r="I127" s="89"/>
      <c r="J127" s="89"/>
      <c r="K127" s="89"/>
    </row>
    <row r="128" spans="1:12" outlineLevel="1" x14ac:dyDescent="0.2">
      <c r="A128" s="8" t="s">
        <v>125</v>
      </c>
      <c r="B128" s="18" t="s">
        <v>126</v>
      </c>
      <c r="C128" s="92">
        <f>+C130+C131+C132+C133</f>
        <v>1398550</v>
      </c>
      <c r="D128" s="92">
        <f t="shared" ref="D128:K128" si="70">+D130+D131+D132+D133</f>
        <v>0</v>
      </c>
      <c r="E128" s="92">
        <f t="shared" si="70"/>
        <v>0</v>
      </c>
      <c r="F128" s="92">
        <f t="shared" si="70"/>
        <v>1398550</v>
      </c>
      <c r="G128" s="92">
        <f t="shared" si="70"/>
        <v>497000.04</v>
      </c>
      <c r="H128" s="92">
        <f t="shared" si="70"/>
        <v>0</v>
      </c>
      <c r="I128" s="92">
        <f t="shared" si="70"/>
        <v>0</v>
      </c>
      <c r="J128" s="92">
        <f t="shared" si="70"/>
        <v>497000.04</v>
      </c>
      <c r="K128" s="92">
        <f t="shared" si="70"/>
        <v>901549.96</v>
      </c>
      <c r="L128" s="84">
        <f>+(J128/F128)*100</f>
        <v>35.536808837724784</v>
      </c>
    </row>
    <row r="129" spans="1:12" ht="8.25" customHeight="1" outlineLevel="1" x14ac:dyDescent="0.2">
      <c r="A129" s="9"/>
      <c r="B129" s="16"/>
      <c r="C129" s="89"/>
      <c r="D129" s="89"/>
      <c r="E129" s="89"/>
      <c r="F129" s="89"/>
      <c r="G129" s="89"/>
      <c r="H129" s="89"/>
      <c r="I129" s="89"/>
      <c r="J129" s="89"/>
      <c r="K129" s="89"/>
    </row>
    <row r="130" spans="1:12" hidden="1" x14ac:dyDescent="0.2">
      <c r="A130" s="9" t="s">
        <v>127</v>
      </c>
      <c r="B130" s="16" t="s">
        <v>128</v>
      </c>
      <c r="C130" s="91">
        <v>0</v>
      </c>
      <c r="D130" s="91">
        <v>0</v>
      </c>
      <c r="E130" s="91">
        <v>0</v>
      </c>
      <c r="F130" s="91">
        <f t="shared" ref="F130:F133" si="71">+C130+D130+E130</f>
        <v>0</v>
      </c>
      <c r="G130" s="91">
        <v>0</v>
      </c>
      <c r="H130" s="91">
        <v>0</v>
      </c>
      <c r="I130" s="91">
        <v>0</v>
      </c>
      <c r="J130" s="91">
        <f t="shared" ref="J130:J133" si="72">+G130+H130</f>
        <v>0</v>
      </c>
      <c r="K130" s="91">
        <f t="shared" ref="K130:K133" si="73">+F130-J130-I130</f>
        <v>0</v>
      </c>
      <c r="L130" s="85" t="e">
        <f t="shared" ref="L130:L133" si="74">+(J130/F130)*100</f>
        <v>#DIV/0!</v>
      </c>
    </row>
    <row r="131" spans="1:12" x14ac:dyDescent="0.2">
      <c r="A131" s="9" t="s">
        <v>129</v>
      </c>
      <c r="B131" s="16" t="s">
        <v>130</v>
      </c>
      <c r="C131" s="91">
        <v>32550</v>
      </c>
      <c r="D131" s="91">
        <v>0</v>
      </c>
      <c r="E131" s="91">
        <v>0</v>
      </c>
      <c r="F131" s="91">
        <f t="shared" si="71"/>
        <v>32550</v>
      </c>
      <c r="G131" s="91">
        <v>0</v>
      </c>
      <c r="H131" s="91">
        <v>0</v>
      </c>
      <c r="I131" s="91">
        <v>0</v>
      </c>
      <c r="J131" s="91">
        <f t="shared" si="72"/>
        <v>0</v>
      </c>
      <c r="K131" s="91">
        <f t="shared" si="73"/>
        <v>32550</v>
      </c>
      <c r="L131" s="85">
        <f t="shared" si="74"/>
        <v>0</v>
      </c>
    </row>
    <row r="132" spans="1:12" x14ac:dyDescent="0.2">
      <c r="A132" s="9" t="s">
        <v>131</v>
      </c>
      <c r="B132" s="16" t="s">
        <v>132</v>
      </c>
      <c r="C132" s="91">
        <v>1366000</v>
      </c>
      <c r="D132" s="91">
        <v>0</v>
      </c>
      <c r="E132" s="91">
        <v>0</v>
      </c>
      <c r="F132" s="91">
        <f t="shared" si="71"/>
        <v>1366000</v>
      </c>
      <c r="G132" s="91">
        <v>497000.04</v>
      </c>
      <c r="H132" s="91">
        <v>0</v>
      </c>
      <c r="I132" s="91">
        <v>0</v>
      </c>
      <c r="J132" s="91">
        <f t="shared" si="72"/>
        <v>497000.04</v>
      </c>
      <c r="K132" s="91">
        <f t="shared" si="73"/>
        <v>868999.96</v>
      </c>
      <c r="L132" s="85">
        <f t="shared" si="74"/>
        <v>36.383604685212298</v>
      </c>
    </row>
    <row r="133" spans="1:12" hidden="1" x14ac:dyDescent="0.2">
      <c r="A133" s="9" t="s">
        <v>133</v>
      </c>
      <c r="B133" s="16" t="s">
        <v>134</v>
      </c>
      <c r="C133" s="91">
        <v>0</v>
      </c>
      <c r="D133" s="91">
        <v>0</v>
      </c>
      <c r="E133" s="91">
        <v>0</v>
      </c>
      <c r="F133" s="91">
        <f t="shared" si="71"/>
        <v>0</v>
      </c>
      <c r="G133" s="91">
        <v>0</v>
      </c>
      <c r="H133" s="91">
        <v>0</v>
      </c>
      <c r="I133" s="91">
        <v>0</v>
      </c>
      <c r="J133" s="91">
        <f t="shared" si="72"/>
        <v>0</v>
      </c>
      <c r="K133" s="91">
        <f t="shared" si="73"/>
        <v>0</v>
      </c>
      <c r="L133" s="85" t="e">
        <f t="shared" si="74"/>
        <v>#DIV/0!</v>
      </c>
    </row>
    <row r="134" spans="1:12" ht="8.25" customHeight="1" outlineLevel="1" x14ac:dyDescent="0.2">
      <c r="A134" s="9"/>
      <c r="B134" s="16"/>
      <c r="C134" s="89"/>
      <c r="D134" s="89"/>
      <c r="E134" s="89"/>
      <c r="F134" s="89"/>
      <c r="G134" s="89"/>
      <c r="H134" s="89"/>
      <c r="I134" s="89"/>
      <c r="J134" s="89"/>
      <c r="K134" s="91"/>
    </row>
    <row r="135" spans="1:12" outlineLevel="1" x14ac:dyDescent="0.2">
      <c r="A135" s="8" t="s">
        <v>135</v>
      </c>
      <c r="B135" s="18" t="s">
        <v>136</v>
      </c>
      <c r="C135" s="92">
        <f>+C137</f>
        <v>143680</v>
      </c>
      <c r="D135" s="92">
        <f t="shared" ref="D135:J135" si="75">+D137</f>
        <v>0</v>
      </c>
      <c r="E135" s="92">
        <f t="shared" si="75"/>
        <v>0</v>
      </c>
      <c r="F135" s="92">
        <f t="shared" si="75"/>
        <v>143680</v>
      </c>
      <c r="G135" s="92">
        <f t="shared" si="75"/>
        <v>0</v>
      </c>
      <c r="H135" s="92">
        <f t="shared" si="75"/>
        <v>129069</v>
      </c>
      <c r="I135" s="92">
        <f t="shared" si="75"/>
        <v>0</v>
      </c>
      <c r="J135" s="92">
        <f t="shared" si="75"/>
        <v>129069</v>
      </c>
      <c r="K135" s="92">
        <f t="shared" ref="K135" si="76">+F135-J135-I135</f>
        <v>14611</v>
      </c>
      <c r="L135" s="84">
        <f>+(J135/F135)*100</f>
        <v>89.830874164810695</v>
      </c>
    </row>
    <row r="136" spans="1:12" ht="8.25" customHeight="1" outlineLevel="1" x14ac:dyDescent="0.2">
      <c r="A136" s="9"/>
      <c r="B136" s="16"/>
      <c r="C136" s="89"/>
      <c r="D136" s="89"/>
      <c r="E136" s="89"/>
      <c r="F136" s="89"/>
      <c r="G136" s="89"/>
      <c r="H136" s="89"/>
      <c r="I136" s="89"/>
      <c r="J136" s="89"/>
      <c r="K136" s="91"/>
    </row>
    <row r="137" spans="1:12" x14ac:dyDescent="0.2">
      <c r="A137" s="9" t="s">
        <v>137</v>
      </c>
      <c r="B137" s="16" t="s">
        <v>138</v>
      </c>
      <c r="C137" s="91">
        <v>143680</v>
      </c>
      <c r="D137" s="91">
        <v>0</v>
      </c>
      <c r="E137" s="91">
        <v>0</v>
      </c>
      <c r="F137" s="91">
        <f>+C137+D137+E137</f>
        <v>143680</v>
      </c>
      <c r="G137" s="91">
        <v>0</v>
      </c>
      <c r="H137" s="91">
        <v>129069</v>
      </c>
      <c r="I137" s="91">
        <v>0</v>
      </c>
      <c r="J137" s="91">
        <f>+G137+H137</f>
        <v>129069</v>
      </c>
      <c r="K137" s="91">
        <f>+F137-J137-I137</f>
        <v>14611</v>
      </c>
      <c r="L137" s="85">
        <f>+(J137/F137)*100</f>
        <v>89.830874164810695</v>
      </c>
    </row>
    <row r="138" spans="1:12" ht="8.25" customHeight="1" outlineLevel="1" x14ac:dyDescent="0.2">
      <c r="A138" s="9"/>
      <c r="B138" s="16"/>
      <c r="C138" s="89"/>
      <c r="D138" s="89"/>
      <c r="E138" s="89"/>
      <c r="F138" s="89"/>
      <c r="G138" s="89"/>
      <c r="H138" s="89"/>
      <c r="I138" s="89"/>
      <c r="J138" s="89"/>
      <c r="K138" s="91"/>
    </row>
    <row r="139" spans="1:12" outlineLevel="1" x14ac:dyDescent="0.2">
      <c r="A139" s="8" t="s">
        <v>139</v>
      </c>
      <c r="B139" s="18" t="s">
        <v>140</v>
      </c>
      <c r="C139" s="92">
        <f>+C141+C142+C143+C144+C145+C146</f>
        <v>8800</v>
      </c>
      <c r="D139" s="92">
        <f t="shared" ref="D139:K139" si="77">+D141+D142+D143+D144+D145+D146</f>
        <v>0</v>
      </c>
      <c r="E139" s="92">
        <f t="shared" si="77"/>
        <v>0</v>
      </c>
      <c r="F139" s="92">
        <f t="shared" si="77"/>
        <v>8800</v>
      </c>
      <c r="G139" s="92">
        <f t="shared" si="77"/>
        <v>0</v>
      </c>
      <c r="H139" s="92">
        <f t="shared" si="77"/>
        <v>0</v>
      </c>
      <c r="I139" s="92">
        <f t="shared" si="77"/>
        <v>0</v>
      </c>
      <c r="J139" s="92">
        <f t="shared" si="77"/>
        <v>0</v>
      </c>
      <c r="K139" s="92">
        <f t="shared" si="77"/>
        <v>8800</v>
      </c>
      <c r="L139" s="84">
        <f>+(J139/F139)*100</f>
        <v>0</v>
      </c>
    </row>
    <row r="140" spans="1:12" ht="8.25" customHeight="1" outlineLevel="1" x14ac:dyDescent="0.2">
      <c r="A140" s="9"/>
      <c r="B140" s="16"/>
      <c r="C140" s="89"/>
      <c r="D140" s="89"/>
      <c r="E140" s="89"/>
      <c r="F140" s="89"/>
      <c r="G140" s="89"/>
      <c r="H140" s="89"/>
      <c r="I140" s="89"/>
      <c r="J140" s="89"/>
      <c r="K140" s="89"/>
    </row>
    <row r="141" spans="1:12" hidden="1" x14ac:dyDescent="0.2">
      <c r="A141" s="9" t="s">
        <v>141</v>
      </c>
      <c r="B141" s="16" t="s">
        <v>142</v>
      </c>
      <c r="C141" s="91">
        <v>0</v>
      </c>
      <c r="D141" s="91">
        <v>0</v>
      </c>
      <c r="E141" s="91">
        <v>0</v>
      </c>
      <c r="F141" s="91">
        <f t="shared" ref="F141:F146" si="78">+C141+D141+E141</f>
        <v>0</v>
      </c>
      <c r="G141" s="91">
        <v>0</v>
      </c>
      <c r="H141" s="91">
        <v>0</v>
      </c>
      <c r="I141" s="91">
        <v>0</v>
      </c>
      <c r="J141" s="91">
        <f t="shared" ref="J141:J146" si="79">+G141+H141</f>
        <v>0</v>
      </c>
      <c r="K141" s="91">
        <f t="shared" ref="K141:K146" si="80">+F141-J141-I141</f>
        <v>0</v>
      </c>
      <c r="L141" s="85" t="e">
        <f t="shared" ref="L141:L146" si="81">+(J141/F141)*100</f>
        <v>#DIV/0!</v>
      </c>
    </row>
    <row r="142" spans="1:12" hidden="1" x14ac:dyDescent="0.2">
      <c r="A142" s="9" t="s">
        <v>143</v>
      </c>
      <c r="B142" s="16" t="s">
        <v>331</v>
      </c>
      <c r="C142" s="91">
        <v>0</v>
      </c>
      <c r="D142" s="91">
        <v>0</v>
      </c>
      <c r="E142" s="91">
        <v>0</v>
      </c>
      <c r="F142" s="91">
        <f t="shared" si="78"/>
        <v>0</v>
      </c>
      <c r="G142" s="91">
        <v>0</v>
      </c>
      <c r="H142" s="91">
        <v>0</v>
      </c>
      <c r="I142" s="91">
        <v>0</v>
      </c>
      <c r="J142" s="91">
        <f t="shared" si="79"/>
        <v>0</v>
      </c>
      <c r="K142" s="91">
        <f t="shared" si="80"/>
        <v>0</v>
      </c>
      <c r="L142" s="85" t="e">
        <f t="shared" si="81"/>
        <v>#DIV/0!</v>
      </c>
    </row>
    <row r="143" spans="1:12" x14ac:dyDescent="0.2">
      <c r="A143" s="9" t="s">
        <v>144</v>
      </c>
      <c r="B143" s="16" t="s">
        <v>145</v>
      </c>
      <c r="C143" s="91">
        <v>8800</v>
      </c>
      <c r="D143" s="91">
        <v>0</v>
      </c>
      <c r="E143" s="91">
        <v>0</v>
      </c>
      <c r="F143" s="91">
        <f>+C143+D143+E143</f>
        <v>8800</v>
      </c>
      <c r="G143" s="91">
        <v>0</v>
      </c>
      <c r="H143" s="91">
        <v>0</v>
      </c>
      <c r="I143" s="91">
        <v>0</v>
      </c>
      <c r="J143" s="91">
        <f>+G143+H143</f>
        <v>0</v>
      </c>
      <c r="K143" s="91">
        <f t="shared" si="80"/>
        <v>8800</v>
      </c>
      <c r="L143" s="85">
        <f t="shared" si="81"/>
        <v>0</v>
      </c>
    </row>
    <row r="144" spans="1:12" hidden="1" x14ac:dyDescent="0.2">
      <c r="A144" s="9" t="s">
        <v>146</v>
      </c>
      <c r="B144" s="16" t="s">
        <v>147</v>
      </c>
      <c r="C144" s="91">
        <v>0</v>
      </c>
      <c r="D144" s="91">
        <v>0</v>
      </c>
      <c r="E144" s="91">
        <v>0</v>
      </c>
      <c r="F144" s="91">
        <f t="shared" si="78"/>
        <v>0</v>
      </c>
      <c r="G144" s="91">
        <v>0</v>
      </c>
      <c r="H144" s="91">
        <v>0</v>
      </c>
      <c r="I144" s="91">
        <v>0</v>
      </c>
      <c r="J144" s="91">
        <f t="shared" si="79"/>
        <v>0</v>
      </c>
      <c r="K144" s="91">
        <f t="shared" si="80"/>
        <v>0</v>
      </c>
      <c r="L144" s="85" t="e">
        <f t="shared" si="81"/>
        <v>#DIV/0!</v>
      </c>
    </row>
    <row r="145" spans="1:12" hidden="1" x14ac:dyDescent="0.2">
      <c r="A145" s="9" t="s">
        <v>148</v>
      </c>
      <c r="B145" s="16" t="s">
        <v>149</v>
      </c>
      <c r="C145" s="91">
        <v>0</v>
      </c>
      <c r="D145" s="91">
        <v>0</v>
      </c>
      <c r="E145" s="91">
        <v>0</v>
      </c>
      <c r="F145" s="91">
        <f>+C145+D145+E145</f>
        <v>0</v>
      </c>
      <c r="G145" s="91">
        <v>0</v>
      </c>
      <c r="H145" s="91">
        <v>0</v>
      </c>
      <c r="I145" s="91">
        <v>0</v>
      </c>
      <c r="J145" s="91">
        <f>+G145+H145</f>
        <v>0</v>
      </c>
      <c r="K145" s="91">
        <f t="shared" si="80"/>
        <v>0</v>
      </c>
      <c r="L145" s="85" t="e">
        <f t="shared" si="81"/>
        <v>#DIV/0!</v>
      </c>
    </row>
    <row r="146" spans="1:12" hidden="1" x14ac:dyDescent="0.2">
      <c r="A146" s="9" t="s">
        <v>150</v>
      </c>
      <c r="B146" s="70" t="s">
        <v>332</v>
      </c>
      <c r="C146" s="91">
        <v>0</v>
      </c>
      <c r="D146" s="91">
        <v>0</v>
      </c>
      <c r="E146" s="91">
        <v>0</v>
      </c>
      <c r="F146" s="91">
        <f t="shared" si="78"/>
        <v>0</v>
      </c>
      <c r="G146" s="91">
        <v>0</v>
      </c>
      <c r="H146" s="91">
        <v>0</v>
      </c>
      <c r="I146" s="91">
        <v>0</v>
      </c>
      <c r="J146" s="91">
        <f t="shared" si="79"/>
        <v>0</v>
      </c>
      <c r="K146" s="91">
        <f t="shared" si="80"/>
        <v>0</v>
      </c>
      <c r="L146" s="85" t="e">
        <f t="shared" si="81"/>
        <v>#DIV/0!</v>
      </c>
    </row>
    <row r="147" spans="1:12" ht="8.25" customHeight="1" outlineLevel="1" x14ac:dyDescent="0.2">
      <c r="A147" s="9"/>
      <c r="B147" s="16"/>
      <c r="C147" s="89"/>
      <c r="D147" s="89"/>
      <c r="E147" s="89"/>
      <c r="F147" s="89"/>
      <c r="G147" s="89"/>
      <c r="H147" s="89"/>
      <c r="I147" s="89"/>
      <c r="J147" s="89"/>
      <c r="K147" s="89"/>
    </row>
    <row r="148" spans="1:12" outlineLevel="1" x14ac:dyDescent="0.2">
      <c r="A148" s="8" t="s">
        <v>151</v>
      </c>
      <c r="B148" s="18" t="s">
        <v>152</v>
      </c>
      <c r="C148" s="92">
        <f>+C150+C151</f>
        <v>2355888</v>
      </c>
      <c r="D148" s="92">
        <f t="shared" ref="D148:K148" si="82">+D150+D151</f>
        <v>0</v>
      </c>
      <c r="E148" s="92">
        <f t="shared" si="82"/>
        <v>0</v>
      </c>
      <c r="F148" s="92">
        <f t="shared" si="82"/>
        <v>2355888</v>
      </c>
      <c r="G148" s="92">
        <f t="shared" si="82"/>
        <v>530000</v>
      </c>
      <c r="H148" s="92">
        <f t="shared" si="82"/>
        <v>0</v>
      </c>
      <c r="I148" s="92">
        <f t="shared" si="82"/>
        <v>0</v>
      </c>
      <c r="J148" s="92">
        <f t="shared" si="82"/>
        <v>530000</v>
      </c>
      <c r="K148" s="92">
        <f t="shared" si="82"/>
        <v>1825888</v>
      </c>
      <c r="L148" s="84">
        <f>+(J148/F148)*100</f>
        <v>22.496824976399559</v>
      </c>
    </row>
    <row r="149" spans="1:12" ht="8.25" customHeight="1" outlineLevel="1" x14ac:dyDescent="0.2">
      <c r="A149" s="9"/>
      <c r="B149" s="16"/>
      <c r="C149" s="89"/>
      <c r="D149" s="89"/>
      <c r="E149" s="89"/>
      <c r="F149" s="89"/>
      <c r="G149" s="89"/>
      <c r="H149" s="89"/>
      <c r="I149" s="89"/>
      <c r="J149" s="89"/>
      <c r="K149" s="89"/>
    </row>
    <row r="150" spans="1:12" hidden="1" x14ac:dyDescent="0.2">
      <c r="A150" s="9" t="s">
        <v>153</v>
      </c>
      <c r="B150" s="16" t="s">
        <v>154</v>
      </c>
      <c r="C150" s="91">
        <v>0</v>
      </c>
      <c r="D150" s="91">
        <v>0</v>
      </c>
      <c r="E150" s="91">
        <v>0</v>
      </c>
      <c r="F150" s="91">
        <f t="shared" ref="F150:F151" si="83">+C150+D150+E150</f>
        <v>0</v>
      </c>
      <c r="G150" s="91">
        <v>0</v>
      </c>
      <c r="H150" s="91">
        <v>0</v>
      </c>
      <c r="I150" s="91">
        <v>0</v>
      </c>
      <c r="J150" s="91">
        <f t="shared" ref="J150:J151" si="84">+G150+H150</f>
        <v>0</v>
      </c>
      <c r="K150" s="91">
        <f t="shared" ref="K150:K151" si="85">+F150-J150-I150</f>
        <v>0</v>
      </c>
      <c r="L150" s="85" t="e">
        <f t="shared" ref="L150:L151" si="86">+(J150/F150)*100</f>
        <v>#DIV/0!</v>
      </c>
    </row>
    <row r="151" spans="1:12" x14ac:dyDescent="0.2">
      <c r="A151" s="9" t="s">
        <v>155</v>
      </c>
      <c r="B151" s="16" t="s">
        <v>156</v>
      </c>
      <c r="C151" s="91">
        <v>2355888</v>
      </c>
      <c r="D151" s="91">
        <v>0</v>
      </c>
      <c r="E151" s="91">
        <v>0</v>
      </c>
      <c r="F151" s="91">
        <f t="shared" si="83"/>
        <v>2355888</v>
      </c>
      <c r="G151" s="91">
        <v>530000</v>
      </c>
      <c r="H151" s="91">
        <v>0</v>
      </c>
      <c r="I151" s="91">
        <v>0</v>
      </c>
      <c r="J151" s="91">
        <f t="shared" si="84"/>
        <v>530000</v>
      </c>
      <c r="K151" s="91">
        <f t="shared" si="85"/>
        <v>1825888</v>
      </c>
      <c r="L151" s="85">
        <f t="shared" si="86"/>
        <v>22.496824976399559</v>
      </c>
    </row>
    <row r="152" spans="1:12" ht="8.25" customHeight="1" outlineLevel="1" x14ac:dyDescent="0.2">
      <c r="A152" s="9"/>
      <c r="B152" s="16"/>
      <c r="C152" s="89"/>
      <c r="D152" s="89"/>
      <c r="E152" s="89"/>
      <c r="F152" s="89"/>
      <c r="G152" s="89"/>
      <c r="H152" s="89"/>
      <c r="I152" s="89"/>
      <c r="J152" s="89"/>
      <c r="K152" s="89"/>
    </row>
    <row r="153" spans="1:12" outlineLevel="1" x14ac:dyDescent="0.2">
      <c r="A153" s="8" t="s">
        <v>157</v>
      </c>
      <c r="B153" s="18" t="s">
        <v>158</v>
      </c>
      <c r="C153" s="92">
        <f>+C155+C156+C157+C158+C159+C160+C161+C162</f>
        <v>954186</v>
      </c>
      <c r="D153" s="92">
        <f t="shared" ref="D153:K153" si="87">+D155+D156+D157+D158+D159+D160+D161+D162</f>
        <v>0</v>
      </c>
      <c r="E153" s="92">
        <f t="shared" si="87"/>
        <v>0</v>
      </c>
      <c r="F153" s="92">
        <f t="shared" si="87"/>
        <v>954186</v>
      </c>
      <c r="G153" s="92">
        <f t="shared" si="87"/>
        <v>18848.32</v>
      </c>
      <c r="H153" s="92">
        <f t="shared" si="87"/>
        <v>511943</v>
      </c>
      <c r="I153" s="92">
        <f t="shared" si="87"/>
        <v>0</v>
      </c>
      <c r="J153" s="92">
        <f t="shared" si="87"/>
        <v>530791.32000000007</v>
      </c>
      <c r="K153" s="92">
        <f t="shared" si="87"/>
        <v>423394.68</v>
      </c>
      <c r="L153" s="84">
        <f>+(J153/F153)*100</f>
        <v>55.627657500738856</v>
      </c>
    </row>
    <row r="154" spans="1:12" ht="8.25" customHeight="1" outlineLevel="1" x14ac:dyDescent="0.2">
      <c r="A154" s="9"/>
      <c r="B154" s="16"/>
      <c r="C154" s="89"/>
      <c r="D154" s="89"/>
      <c r="E154" s="89"/>
      <c r="F154" s="89"/>
      <c r="G154" s="89"/>
      <c r="H154" s="89"/>
      <c r="I154" s="89"/>
      <c r="J154" s="89"/>
      <c r="K154" s="89"/>
    </row>
    <row r="155" spans="1:12" x14ac:dyDescent="0.2">
      <c r="A155" s="9" t="s">
        <v>159</v>
      </c>
      <c r="B155" s="16" t="s">
        <v>160</v>
      </c>
      <c r="C155" s="91">
        <v>110003</v>
      </c>
      <c r="D155" s="91">
        <v>0</v>
      </c>
      <c r="E155" s="91">
        <v>0</v>
      </c>
      <c r="F155" s="91">
        <f t="shared" ref="F155:F161" si="88">+C155+D155+E155</f>
        <v>110003</v>
      </c>
      <c r="G155" s="91">
        <v>7088.32</v>
      </c>
      <c r="H155" s="91">
        <v>0</v>
      </c>
      <c r="I155" s="91">
        <v>0</v>
      </c>
      <c r="J155" s="91">
        <f t="shared" ref="J155:J161" si="89">+G155+H155</f>
        <v>7088.32</v>
      </c>
      <c r="K155" s="91">
        <f t="shared" ref="K155:K162" si="90">+F155-J155-I155</f>
        <v>102914.68</v>
      </c>
      <c r="L155" s="85">
        <f t="shared" ref="L155:L162" si="91">+(J155/F155)*100</f>
        <v>6.4437515340490705</v>
      </c>
    </row>
    <row r="156" spans="1:12" hidden="1" x14ac:dyDescent="0.2">
      <c r="A156" s="9" t="s">
        <v>161</v>
      </c>
      <c r="B156" s="16" t="s">
        <v>162</v>
      </c>
      <c r="C156" s="91">
        <v>0</v>
      </c>
      <c r="D156" s="91">
        <v>0</v>
      </c>
      <c r="E156" s="91">
        <v>0</v>
      </c>
      <c r="F156" s="91">
        <f t="shared" si="88"/>
        <v>0</v>
      </c>
      <c r="G156" s="91">
        <v>0</v>
      </c>
      <c r="H156" s="91">
        <v>0</v>
      </c>
      <c r="I156" s="91">
        <v>0</v>
      </c>
      <c r="J156" s="91">
        <f t="shared" si="89"/>
        <v>0</v>
      </c>
      <c r="K156" s="91">
        <f t="shared" si="90"/>
        <v>0</v>
      </c>
      <c r="L156" s="85" t="e">
        <f t="shared" si="91"/>
        <v>#DIV/0!</v>
      </c>
    </row>
    <row r="157" spans="1:12" x14ac:dyDescent="0.2">
      <c r="A157" s="9" t="s">
        <v>163</v>
      </c>
      <c r="B157" s="16" t="s">
        <v>164</v>
      </c>
      <c r="C157" s="91">
        <v>655233</v>
      </c>
      <c r="D157" s="91">
        <v>0</v>
      </c>
      <c r="E157" s="91">
        <v>0</v>
      </c>
      <c r="F157" s="91">
        <f t="shared" si="88"/>
        <v>655233</v>
      </c>
      <c r="G157" s="91">
        <v>11760</v>
      </c>
      <c r="H157" s="91">
        <v>505322</v>
      </c>
      <c r="I157" s="91">
        <v>0</v>
      </c>
      <c r="J157" s="91">
        <f t="shared" si="89"/>
        <v>517082</v>
      </c>
      <c r="K157" s="91">
        <f t="shared" si="90"/>
        <v>138151</v>
      </c>
      <c r="L157" s="85">
        <f t="shared" si="91"/>
        <v>78.915744475629282</v>
      </c>
    </row>
    <row r="158" spans="1:12" x14ac:dyDescent="0.2">
      <c r="A158" s="9" t="s">
        <v>165</v>
      </c>
      <c r="B158" s="16" t="s">
        <v>333</v>
      </c>
      <c r="C158" s="91">
        <v>177000</v>
      </c>
      <c r="D158" s="91">
        <v>0</v>
      </c>
      <c r="E158" s="91">
        <v>0</v>
      </c>
      <c r="F158" s="91">
        <f t="shared" si="88"/>
        <v>177000</v>
      </c>
      <c r="G158" s="91">
        <v>0</v>
      </c>
      <c r="H158" s="91">
        <v>0</v>
      </c>
      <c r="I158" s="91">
        <v>0</v>
      </c>
      <c r="J158" s="91">
        <f t="shared" si="89"/>
        <v>0</v>
      </c>
      <c r="K158" s="91">
        <f t="shared" si="90"/>
        <v>177000</v>
      </c>
      <c r="L158" s="85">
        <f t="shared" si="91"/>
        <v>0</v>
      </c>
    </row>
    <row r="159" spans="1:12" x14ac:dyDescent="0.2">
      <c r="A159" s="9" t="s">
        <v>166</v>
      </c>
      <c r="B159" s="16" t="s">
        <v>167</v>
      </c>
      <c r="C159" s="91">
        <v>10000</v>
      </c>
      <c r="D159" s="91">
        <v>0</v>
      </c>
      <c r="E159" s="91">
        <v>0</v>
      </c>
      <c r="F159" s="91">
        <f t="shared" si="88"/>
        <v>10000</v>
      </c>
      <c r="G159" s="91">
        <v>0</v>
      </c>
      <c r="H159" s="91">
        <v>6621</v>
      </c>
      <c r="I159" s="91">
        <v>0</v>
      </c>
      <c r="J159" s="91">
        <f t="shared" si="89"/>
        <v>6621</v>
      </c>
      <c r="K159" s="91">
        <f t="shared" si="90"/>
        <v>3379</v>
      </c>
      <c r="L159" s="85">
        <f t="shared" si="91"/>
        <v>66.210000000000008</v>
      </c>
    </row>
    <row r="160" spans="1:12" hidden="1" x14ac:dyDescent="0.2">
      <c r="A160" s="9" t="s">
        <v>168</v>
      </c>
      <c r="B160" s="16" t="s">
        <v>169</v>
      </c>
      <c r="C160" s="91">
        <v>0</v>
      </c>
      <c r="D160" s="91">
        <v>0</v>
      </c>
      <c r="E160" s="91">
        <v>0</v>
      </c>
      <c r="F160" s="91">
        <f t="shared" si="88"/>
        <v>0</v>
      </c>
      <c r="G160" s="91">
        <v>0</v>
      </c>
      <c r="H160" s="91">
        <v>0</v>
      </c>
      <c r="I160" s="91">
        <v>0</v>
      </c>
      <c r="J160" s="91">
        <f t="shared" si="89"/>
        <v>0</v>
      </c>
      <c r="K160" s="91">
        <f t="shared" si="90"/>
        <v>0</v>
      </c>
      <c r="L160" s="85" t="e">
        <f t="shared" si="91"/>
        <v>#DIV/0!</v>
      </c>
    </row>
    <row r="161" spans="1:12" x14ac:dyDescent="0.2">
      <c r="A161" s="9" t="s">
        <v>170</v>
      </c>
      <c r="B161" s="16" t="s">
        <v>171</v>
      </c>
      <c r="C161" s="91">
        <v>1950</v>
      </c>
      <c r="D161" s="91">
        <v>0</v>
      </c>
      <c r="E161" s="91">
        <v>0</v>
      </c>
      <c r="F161" s="91">
        <f t="shared" si="88"/>
        <v>1950</v>
      </c>
      <c r="G161" s="91">
        <v>0</v>
      </c>
      <c r="H161" s="91">
        <v>0</v>
      </c>
      <c r="I161" s="91">
        <v>0</v>
      </c>
      <c r="J161" s="91">
        <f t="shared" si="89"/>
        <v>0</v>
      </c>
      <c r="K161" s="91">
        <f t="shared" si="90"/>
        <v>1950</v>
      </c>
      <c r="L161" s="85">
        <f t="shared" si="91"/>
        <v>0</v>
      </c>
    </row>
    <row r="162" spans="1:12" hidden="1" x14ac:dyDescent="0.2">
      <c r="A162" s="9" t="s">
        <v>172</v>
      </c>
      <c r="B162" s="16" t="s">
        <v>334</v>
      </c>
      <c r="C162" s="91">
        <v>0</v>
      </c>
      <c r="D162" s="91">
        <v>0</v>
      </c>
      <c r="E162" s="91">
        <v>0</v>
      </c>
      <c r="F162" s="91">
        <f t="shared" ref="F162" si="92">+C162+D162+E162</f>
        <v>0</v>
      </c>
      <c r="G162" s="91">
        <v>0</v>
      </c>
      <c r="H162" s="91">
        <v>0</v>
      </c>
      <c r="I162" s="91">
        <v>0</v>
      </c>
      <c r="J162" s="91">
        <f t="shared" ref="J162" si="93">+G162+H162</f>
        <v>0</v>
      </c>
      <c r="K162" s="91">
        <f t="shared" si="90"/>
        <v>0</v>
      </c>
      <c r="L162" s="85" t="e">
        <f t="shared" si="91"/>
        <v>#DIV/0!</v>
      </c>
    </row>
    <row r="163" spans="1:12" ht="12" thickBot="1" x14ac:dyDescent="0.25">
      <c r="A163" s="26"/>
      <c r="B163" s="21"/>
      <c r="C163" s="91"/>
      <c r="D163" s="91"/>
      <c r="E163" s="91"/>
      <c r="F163" s="91"/>
      <c r="G163" s="91"/>
      <c r="H163" s="91"/>
      <c r="I163" s="91"/>
      <c r="J163" s="91"/>
      <c r="K163" s="91"/>
      <c r="L163" s="81"/>
    </row>
    <row r="164" spans="1:12" ht="12" thickBot="1" x14ac:dyDescent="0.25">
      <c r="A164" s="25">
        <v>5</v>
      </c>
      <c r="B164" s="17" t="s">
        <v>173</v>
      </c>
      <c r="C164" s="90">
        <f>+C166+C177+C183</f>
        <v>5717900</v>
      </c>
      <c r="D164" s="90">
        <f t="shared" ref="D164:K164" si="94">+D166+D177+D183</f>
        <v>0</v>
      </c>
      <c r="E164" s="90">
        <f t="shared" si="94"/>
        <v>0</v>
      </c>
      <c r="F164" s="90">
        <f t="shared" si="94"/>
        <v>5717900</v>
      </c>
      <c r="G164" s="90">
        <f t="shared" si="94"/>
        <v>2342068.1100000003</v>
      </c>
      <c r="H164" s="90">
        <f t="shared" si="94"/>
        <v>887001.38</v>
      </c>
      <c r="I164" s="90">
        <f t="shared" si="94"/>
        <v>0</v>
      </c>
      <c r="J164" s="90">
        <f t="shared" si="94"/>
        <v>3229069.49</v>
      </c>
      <c r="K164" s="90">
        <f t="shared" si="94"/>
        <v>2488830.5099999998</v>
      </c>
      <c r="L164" s="80">
        <f>+(J164/F164)*100</f>
        <v>56.472996904457936</v>
      </c>
    </row>
    <row r="165" spans="1:12" ht="8.25" customHeight="1" outlineLevel="1" x14ac:dyDescent="0.2">
      <c r="A165" s="9"/>
      <c r="B165" s="16"/>
      <c r="C165" s="89"/>
      <c r="D165" s="89"/>
      <c r="E165" s="89"/>
      <c r="F165" s="89"/>
      <c r="G165" s="89"/>
      <c r="H165" s="89"/>
      <c r="I165" s="89"/>
      <c r="J165" s="89"/>
      <c r="K165" s="89"/>
    </row>
    <row r="166" spans="1:12" outlineLevel="1" x14ac:dyDescent="0.2">
      <c r="A166" s="8" t="s">
        <v>174</v>
      </c>
      <c r="B166" s="18" t="s">
        <v>175</v>
      </c>
      <c r="C166" s="92">
        <f>+C168+C170+C171+C172+C173+C174+C175</f>
        <v>3230200</v>
      </c>
      <c r="D166" s="92">
        <f>+D168+D170+D171+D172+D173+D174+D175+D169</f>
        <v>0</v>
      </c>
      <c r="E166" s="92">
        <f t="shared" ref="E166:K166" si="95">+E168+E170+E171+E172+E173+E174+E175+E169</f>
        <v>0</v>
      </c>
      <c r="F166" s="92">
        <f t="shared" si="95"/>
        <v>3230200</v>
      </c>
      <c r="G166" s="92">
        <f t="shared" si="95"/>
        <v>0</v>
      </c>
      <c r="H166" s="92">
        <f t="shared" si="95"/>
        <v>887001.38</v>
      </c>
      <c r="I166" s="92">
        <f t="shared" si="95"/>
        <v>0</v>
      </c>
      <c r="J166" s="92">
        <f t="shared" si="95"/>
        <v>887001.38</v>
      </c>
      <c r="K166" s="92">
        <f t="shared" si="95"/>
        <v>2343198.62</v>
      </c>
      <c r="L166" s="84">
        <f>+(J166/F166)*100</f>
        <v>27.45964274657916</v>
      </c>
    </row>
    <row r="167" spans="1:12" ht="8.25" customHeight="1" outlineLevel="1" x14ac:dyDescent="0.2">
      <c r="A167" s="9"/>
      <c r="B167" s="16"/>
      <c r="C167" s="89"/>
      <c r="D167" s="89"/>
      <c r="E167" s="89"/>
      <c r="F167" s="89"/>
      <c r="G167" s="89"/>
      <c r="H167" s="89"/>
      <c r="I167" s="89"/>
      <c r="J167" s="89"/>
      <c r="K167" s="89"/>
    </row>
    <row r="168" spans="1:12" hidden="1" x14ac:dyDescent="0.2">
      <c r="A168" s="9" t="s">
        <v>297</v>
      </c>
      <c r="B168" s="16" t="s">
        <v>298</v>
      </c>
      <c r="C168" s="91">
        <v>0</v>
      </c>
      <c r="D168" s="91">
        <v>0</v>
      </c>
      <c r="E168" s="91">
        <v>0</v>
      </c>
      <c r="F168" s="91">
        <f t="shared" ref="F168:F175" si="96">+C168+D168+E168</f>
        <v>0</v>
      </c>
      <c r="G168" s="91">
        <v>0</v>
      </c>
      <c r="H168" s="91">
        <v>0</v>
      </c>
      <c r="I168" s="91">
        <v>0</v>
      </c>
      <c r="J168" s="91">
        <f t="shared" ref="J168:J175" si="97">+G168+H168</f>
        <v>0</v>
      </c>
      <c r="K168" s="91">
        <f t="shared" ref="K168:K175" si="98">+F168-J168-I168</f>
        <v>0</v>
      </c>
      <c r="L168" s="85" t="e">
        <f t="shared" ref="L168:L175" si="99">+(J168/F168)*100</f>
        <v>#DIV/0!</v>
      </c>
    </row>
    <row r="169" spans="1:12" hidden="1" x14ac:dyDescent="0.2">
      <c r="A169" s="9" t="s">
        <v>176</v>
      </c>
      <c r="B169" s="16" t="s">
        <v>177</v>
      </c>
      <c r="C169" s="91">
        <v>0</v>
      </c>
      <c r="D169" s="91">
        <v>0</v>
      </c>
      <c r="E169" s="91">
        <v>0</v>
      </c>
      <c r="F169" s="91">
        <f t="shared" si="96"/>
        <v>0</v>
      </c>
      <c r="G169" s="91">
        <v>0</v>
      </c>
      <c r="H169" s="91">
        <v>0</v>
      </c>
      <c r="I169" s="91">
        <v>0</v>
      </c>
      <c r="J169" s="91">
        <f t="shared" si="97"/>
        <v>0</v>
      </c>
      <c r="K169" s="91">
        <f t="shared" si="98"/>
        <v>0</v>
      </c>
      <c r="L169" s="85" t="e">
        <f t="shared" si="99"/>
        <v>#DIV/0!</v>
      </c>
    </row>
    <row r="170" spans="1:12" x14ac:dyDescent="0.2">
      <c r="A170" s="9" t="s">
        <v>178</v>
      </c>
      <c r="B170" s="16" t="s">
        <v>179</v>
      </c>
      <c r="C170" s="91">
        <v>53700</v>
      </c>
      <c r="D170" s="91">
        <v>0</v>
      </c>
      <c r="E170" s="91">
        <v>0</v>
      </c>
      <c r="F170" s="91">
        <f t="shared" si="96"/>
        <v>53700</v>
      </c>
      <c r="G170" s="91">
        <v>0</v>
      </c>
      <c r="H170" s="91">
        <v>0</v>
      </c>
      <c r="I170" s="91">
        <v>0</v>
      </c>
      <c r="J170" s="91">
        <f t="shared" si="97"/>
        <v>0</v>
      </c>
      <c r="K170" s="91">
        <f t="shared" si="98"/>
        <v>53700</v>
      </c>
      <c r="L170" s="85">
        <f t="shared" si="99"/>
        <v>0</v>
      </c>
    </row>
    <row r="171" spans="1:12" x14ac:dyDescent="0.2">
      <c r="A171" s="9" t="s">
        <v>180</v>
      </c>
      <c r="B171" s="16" t="s">
        <v>181</v>
      </c>
      <c r="C171" s="91">
        <v>999000</v>
      </c>
      <c r="D171" s="91">
        <v>0</v>
      </c>
      <c r="E171" s="91">
        <v>0</v>
      </c>
      <c r="F171" s="91">
        <f t="shared" si="96"/>
        <v>999000</v>
      </c>
      <c r="G171" s="91">
        <v>0</v>
      </c>
      <c r="H171" s="91">
        <v>887000</v>
      </c>
      <c r="I171" s="91">
        <v>0</v>
      </c>
      <c r="J171" s="91">
        <f t="shared" si="97"/>
        <v>887000</v>
      </c>
      <c r="K171" s="91">
        <f t="shared" si="98"/>
        <v>112000</v>
      </c>
      <c r="L171" s="85">
        <f t="shared" si="99"/>
        <v>88.788788788788793</v>
      </c>
    </row>
    <row r="172" spans="1:12" x14ac:dyDescent="0.2">
      <c r="A172" s="9" t="s">
        <v>182</v>
      </c>
      <c r="B172" s="16" t="s">
        <v>183</v>
      </c>
      <c r="C172" s="91">
        <v>2177500</v>
      </c>
      <c r="D172" s="91">
        <v>0</v>
      </c>
      <c r="E172" s="91">
        <v>0</v>
      </c>
      <c r="F172" s="91">
        <f>+C172+D172+E172</f>
        <v>2177500</v>
      </c>
      <c r="G172" s="91">
        <v>0</v>
      </c>
      <c r="H172" s="91">
        <v>1.38</v>
      </c>
      <c r="I172" s="91">
        <v>0</v>
      </c>
      <c r="J172" s="91">
        <f>+G172+H172</f>
        <v>1.38</v>
      </c>
      <c r="K172" s="91">
        <f t="shared" si="98"/>
        <v>2177498.62</v>
      </c>
      <c r="L172" s="85">
        <f t="shared" si="99"/>
        <v>6.3375430539609629E-5</v>
      </c>
    </row>
    <row r="173" spans="1:12" ht="12.75" hidden="1" customHeight="1" x14ac:dyDescent="0.2">
      <c r="A173" s="9" t="s">
        <v>184</v>
      </c>
      <c r="B173" s="16" t="s">
        <v>185</v>
      </c>
      <c r="C173" s="91">
        <v>0</v>
      </c>
      <c r="D173" s="91">
        <v>0</v>
      </c>
      <c r="E173" s="91">
        <v>0</v>
      </c>
      <c r="F173" s="91">
        <f t="shared" si="96"/>
        <v>0</v>
      </c>
      <c r="G173" s="91">
        <v>0</v>
      </c>
      <c r="H173" s="91">
        <v>0</v>
      </c>
      <c r="I173" s="91">
        <v>0</v>
      </c>
      <c r="J173" s="91">
        <f t="shared" si="97"/>
        <v>0</v>
      </c>
      <c r="K173" s="91">
        <f t="shared" si="98"/>
        <v>0</v>
      </c>
      <c r="L173" s="85" t="e">
        <f t="shared" si="99"/>
        <v>#DIV/0!</v>
      </c>
    </row>
    <row r="174" spans="1:12" hidden="1" x14ac:dyDescent="0.2">
      <c r="A174" s="9" t="s">
        <v>186</v>
      </c>
      <c r="B174" s="16" t="s">
        <v>187</v>
      </c>
      <c r="C174" s="91">
        <v>0</v>
      </c>
      <c r="D174" s="91">
        <v>0</v>
      </c>
      <c r="E174" s="91">
        <v>0</v>
      </c>
      <c r="F174" s="91">
        <f t="shared" si="96"/>
        <v>0</v>
      </c>
      <c r="G174" s="91">
        <v>0</v>
      </c>
      <c r="H174" s="91">
        <v>0</v>
      </c>
      <c r="I174" s="91">
        <v>0</v>
      </c>
      <c r="J174" s="91">
        <f t="shared" si="97"/>
        <v>0</v>
      </c>
      <c r="K174" s="91">
        <f t="shared" si="98"/>
        <v>0</v>
      </c>
      <c r="L174" s="85" t="e">
        <f t="shared" si="99"/>
        <v>#DIV/0!</v>
      </c>
    </row>
    <row r="175" spans="1:12" hidden="1" x14ac:dyDescent="0.2">
      <c r="A175" s="9" t="s">
        <v>188</v>
      </c>
      <c r="B175" s="19" t="s">
        <v>335</v>
      </c>
      <c r="C175" s="91">
        <v>0</v>
      </c>
      <c r="D175" s="91">
        <v>0</v>
      </c>
      <c r="E175" s="91">
        <v>0</v>
      </c>
      <c r="F175" s="91">
        <f t="shared" si="96"/>
        <v>0</v>
      </c>
      <c r="G175" s="91">
        <v>0</v>
      </c>
      <c r="H175" s="91">
        <v>0</v>
      </c>
      <c r="I175" s="91">
        <v>0</v>
      </c>
      <c r="J175" s="91">
        <f t="shared" si="97"/>
        <v>0</v>
      </c>
      <c r="K175" s="91">
        <f t="shared" si="98"/>
        <v>0</v>
      </c>
      <c r="L175" s="85" t="e">
        <f t="shared" si="99"/>
        <v>#DIV/0!</v>
      </c>
    </row>
    <row r="176" spans="1:12" ht="8.25" hidden="1" customHeight="1" outlineLevel="1" x14ac:dyDescent="0.2">
      <c r="A176" s="9"/>
      <c r="B176" s="16"/>
      <c r="C176" s="89"/>
      <c r="D176" s="89"/>
      <c r="E176" s="89"/>
      <c r="F176" s="89"/>
      <c r="G176" s="89"/>
      <c r="H176" s="89"/>
      <c r="I176" s="89"/>
      <c r="J176" s="89"/>
      <c r="K176" s="89"/>
    </row>
    <row r="177" spans="1:12" hidden="1" outlineLevel="1" x14ac:dyDescent="0.2">
      <c r="A177" s="8" t="s">
        <v>189</v>
      </c>
      <c r="B177" s="18" t="s">
        <v>190</v>
      </c>
      <c r="C177" s="92">
        <f>+C179+C180+C181</f>
        <v>0</v>
      </c>
      <c r="D177" s="92">
        <f t="shared" ref="D177:K177" si="100">+D179+D180+D181</f>
        <v>0</v>
      </c>
      <c r="E177" s="92">
        <f t="shared" si="100"/>
        <v>0</v>
      </c>
      <c r="F177" s="92">
        <f t="shared" si="100"/>
        <v>0</v>
      </c>
      <c r="G177" s="92">
        <f t="shared" si="100"/>
        <v>0</v>
      </c>
      <c r="H177" s="92">
        <f t="shared" si="100"/>
        <v>0</v>
      </c>
      <c r="I177" s="92">
        <f t="shared" si="100"/>
        <v>0</v>
      </c>
      <c r="J177" s="92">
        <f t="shared" si="100"/>
        <v>0</v>
      </c>
      <c r="K177" s="92">
        <f t="shared" si="100"/>
        <v>0</v>
      </c>
      <c r="L177" s="84" t="e">
        <f>+(J177/F177)*100</f>
        <v>#DIV/0!</v>
      </c>
    </row>
    <row r="178" spans="1:12" ht="8.25" hidden="1" customHeight="1" outlineLevel="1" x14ac:dyDescent="0.2">
      <c r="A178" s="9"/>
      <c r="B178" s="16"/>
      <c r="C178" s="89"/>
      <c r="D178" s="89"/>
      <c r="E178" s="89"/>
      <c r="F178" s="89"/>
      <c r="G178" s="89"/>
      <c r="H178" s="89"/>
      <c r="I178" s="89"/>
      <c r="J178" s="89"/>
      <c r="K178" s="89"/>
    </row>
    <row r="179" spans="1:12" hidden="1" outlineLevel="1" x14ac:dyDescent="0.2">
      <c r="A179" s="9" t="s">
        <v>191</v>
      </c>
      <c r="B179" s="16" t="s">
        <v>192</v>
      </c>
      <c r="C179" s="91">
        <v>0</v>
      </c>
      <c r="D179" s="91">
        <v>0</v>
      </c>
      <c r="E179" s="91">
        <v>0</v>
      </c>
      <c r="F179" s="91">
        <f t="shared" ref="F179:F181" si="101">+C179+D179+E179</f>
        <v>0</v>
      </c>
      <c r="G179" s="91">
        <v>0</v>
      </c>
      <c r="H179" s="91">
        <v>0</v>
      </c>
      <c r="I179" s="91">
        <v>0</v>
      </c>
      <c r="J179" s="91">
        <f t="shared" ref="J179:J181" si="102">+G179+H179</f>
        <v>0</v>
      </c>
      <c r="K179" s="91">
        <f t="shared" ref="K179:K181" si="103">+F179-J179-I179</f>
        <v>0</v>
      </c>
      <c r="L179" s="85" t="e">
        <f t="shared" ref="L179:L181" si="104">+(J179/F179)*100</f>
        <v>#DIV/0!</v>
      </c>
    </row>
    <row r="180" spans="1:12" hidden="1" outlineLevel="1" x14ac:dyDescent="0.2">
      <c r="A180" s="9" t="s">
        <v>193</v>
      </c>
      <c r="B180" s="16" t="s">
        <v>194</v>
      </c>
      <c r="C180" s="91">
        <v>0</v>
      </c>
      <c r="D180" s="91">
        <v>0</v>
      </c>
      <c r="E180" s="91">
        <v>0</v>
      </c>
      <c r="F180" s="91">
        <f t="shared" si="101"/>
        <v>0</v>
      </c>
      <c r="G180" s="91">
        <v>0</v>
      </c>
      <c r="H180" s="91">
        <v>0</v>
      </c>
      <c r="I180" s="91">
        <v>0</v>
      </c>
      <c r="J180" s="91">
        <f t="shared" si="102"/>
        <v>0</v>
      </c>
      <c r="K180" s="91">
        <f t="shared" si="103"/>
        <v>0</v>
      </c>
      <c r="L180" s="85" t="e">
        <f t="shared" si="104"/>
        <v>#DIV/0!</v>
      </c>
    </row>
    <row r="181" spans="1:12" hidden="1" outlineLevel="1" x14ac:dyDescent="0.2">
      <c r="A181" s="9" t="s">
        <v>195</v>
      </c>
      <c r="B181" s="16" t="s">
        <v>196</v>
      </c>
      <c r="C181" s="91">
        <v>0</v>
      </c>
      <c r="D181" s="91">
        <v>0</v>
      </c>
      <c r="E181" s="91">
        <v>0</v>
      </c>
      <c r="F181" s="91">
        <f t="shared" si="101"/>
        <v>0</v>
      </c>
      <c r="G181" s="91">
        <v>0</v>
      </c>
      <c r="H181" s="91">
        <v>0</v>
      </c>
      <c r="I181" s="91">
        <v>0</v>
      </c>
      <c r="J181" s="91">
        <f t="shared" si="102"/>
        <v>0</v>
      </c>
      <c r="K181" s="91">
        <f t="shared" si="103"/>
        <v>0</v>
      </c>
      <c r="L181" s="85" t="e">
        <f t="shared" si="104"/>
        <v>#DIV/0!</v>
      </c>
    </row>
    <row r="182" spans="1:12" ht="8.25" customHeight="1" outlineLevel="1" x14ac:dyDescent="0.2">
      <c r="A182" s="9"/>
      <c r="B182" s="16"/>
      <c r="C182" s="89"/>
      <c r="D182" s="89"/>
      <c r="E182" s="89"/>
      <c r="F182" s="89"/>
      <c r="G182" s="89"/>
      <c r="H182" s="89"/>
      <c r="I182" s="89"/>
      <c r="J182" s="89"/>
      <c r="K182" s="89"/>
    </row>
    <row r="183" spans="1:12" outlineLevel="1" x14ac:dyDescent="0.2">
      <c r="A183" s="8" t="s">
        <v>197</v>
      </c>
      <c r="B183" s="18" t="s">
        <v>336</v>
      </c>
      <c r="C183" s="92">
        <f>+C185</f>
        <v>2487700</v>
      </c>
      <c r="D183" s="92">
        <f t="shared" ref="D183:K183" si="105">+D185</f>
        <v>0</v>
      </c>
      <c r="E183" s="92">
        <f t="shared" si="105"/>
        <v>0</v>
      </c>
      <c r="F183" s="92">
        <f t="shared" si="105"/>
        <v>2487700</v>
      </c>
      <c r="G183" s="92">
        <f t="shared" si="105"/>
        <v>2342068.1100000003</v>
      </c>
      <c r="H183" s="92">
        <f t="shared" si="105"/>
        <v>0</v>
      </c>
      <c r="I183" s="92">
        <f t="shared" si="105"/>
        <v>0</v>
      </c>
      <c r="J183" s="92">
        <f t="shared" si="105"/>
        <v>2342068.1100000003</v>
      </c>
      <c r="K183" s="92">
        <f t="shared" si="105"/>
        <v>145631.88999999966</v>
      </c>
      <c r="L183" s="84">
        <f>+(J183/F183)*100</f>
        <v>94.145922337902505</v>
      </c>
    </row>
    <row r="184" spans="1:12" ht="8.25" customHeight="1" outlineLevel="1" x14ac:dyDescent="0.2">
      <c r="A184" s="9"/>
      <c r="B184" s="16"/>
      <c r="C184" s="89"/>
      <c r="D184" s="89"/>
      <c r="E184" s="89"/>
      <c r="F184" s="89"/>
      <c r="G184" s="89"/>
      <c r="H184" s="89"/>
      <c r="I184" s="89"/>
      <c r="J184" s="89"/>
      <c r="K184" s="89"/>
    </row>
    <row r="185" spans="1:12" x14ac:dyDescent="0.2">
      <c r="A185" s="9" t="s">
        <v>295</v>
      </c>
      <c r="B185" s="16" t="s">
        <v>296</v>
      </c>
      <c r="C185" s="91">
        <v>2487700</v>
      </c>
      <c r="D185" s="91">
        <v>0</v>
      </c>
      <c r="E185" s="91">
        <v>0</v>
      </c>
      <c r="F185" s="91">
        <f>+C185+D185+E185</f>
        <v>2487700</v>
      </c>
      <c r="G185" s="91">
        <v>2342068.1100000003</v>
      </c>
      <c r="H185" s="91">
        <v>0</v>
      </c>
      <c r="I185" s="91">
        <v>0</v>
      </c>
      <c r="J185" s="91">
        <f>+G185+H185</f>
        <v>2342068.1100000003</v>
      </c>
      <c r="K185" s="91">
        <f>+F185-J185-I185</f>
        <v>145631.88999999966</v>
      </c>
      <c r="L185" s="85">
        <f>+(J185/F185)*100</f>
        <v>94.145922337902505</v>
      </c>
    </row>
    <row r="186" spans="1:12" ht="12" thickBot="1" x14ac:dyDescent="0.25">
      <c r="A186" s="27"/>
      <c r="B186" s="22"/>
      <c r="C186" s="91"/>
      <c r="D186" s="91"/>
      <c r="E186" s="91"/>
      <c r="F186" s="91"/>
      <c r="G186" s="91"/>
      <c r="H186" s="91"/>
      <c r="I186" s="91"/>
      <c r="J186" s="91"/>
      <c r="K186" s="91"/>
      <c r="L186" s="81"/>
    </row>
    <row r="187" spans="1:12" ht="12" thickBot="1" x14ac:dyDescent="0.25">
      <c r="A187" s="25">
        <v>6</v>
      </c>
      <c r="B187" s="17" t="s">
        <v>198</v>
      </c>
      <c r="C187" s="90">
        <f>+C189+C195+C199+C203</f>
        <v>3580000</v>
      </c>
      <c r="D187" s="90">
        <f t="shared" ref="D187:K187" si="106">+D189+D195+D199+D203</f>
        <v>6637500</v>
      </c>
      <c r="E187" s="90">
        <f t="shared" si="106"/>
        <v>0</v>
      </c>
      <c r="F187" s="90">
        <f t="shared" si="106"/>
        <v>10217500</v>
      </c>
      <c r="G187" s="90">
        <f t="shared" si="106"/>
        <v>5594601.3100000005</v>
      </c>
      <c r="H187" s="90">
        <f t="shared" si="106"/>
        <v>2394708.7999999998</v>
      </c>
      <c r="I187" s="90">
        <f t="shared" si="106"/>
        <v>0</v>
      </c>
      <c r="J187" s="90">
        <f t="shared" si="106"/>
        <v>7989310.1099999994</v>
      </c>
      <c r="K187" s="90">
        <f t="shared" si="106"/>
        <v>2228189.89</v>
      </c>
      <c r="L187" s="80">
        <f>+(J187/F187)*100</f>
        <v>78.192416050893058</v>
      </c>
    </row>
    <row r="188" spans="1:12" ht="8.25" customHeight="1" outlineLevel="1" x14ac:dyDescent="0.2">
      <c r="A188" s="9"/>
      <c r="B188" s="16"/>
      <c r="C188" s="89"/>
      <c r="D188" s="89"/>
      <c r="E188" s="89"/>
      <c r="F188" s="89"/>
      <c r="G188" s="89"/>
      <c r="H188" s="89"/>
      <c r="I188" s="89"/>
      <c r="J188" s="89"/>
      <c r="K188" s="89"/>
    </row>
    <row r="189" spans="1:12" outlineLevel="1" x14ac:dyDescent="0.2">
      <c r="A189" s="8" t="s">
        <v>199</v>
      </c>
      <c r="B189" s="18" t="s">
        <v>200</v>
      </c>
      <c r="C189" s="92">
        <f>+C191+C192+C193</f>
        <v>3000000</v>
      </c>
      <c r="D189" s="92">
        <f t="shared" ref="D189:K189" si="107">+D191+D192+D193</f>
        <v>-160000</v>
      </c>
      <c r="E189" s="92">
        <f t="shared" si="107"/>
        <v>0</v>
      </c>
      <c r="F189" s="92">
        <f t="shared" si="107"/>
        <v>2840000</v>
      </c>
      <c r="G189" s="92">
        <f t="shared" si="107"/>
        <v>1263204</v>
      </c>
      <c r="H189" s="92">
        <f t="shared" si="107"/>
        <v>0</v>
      </c>
      <c r="I189" s="92">
        <f t="shared" si="107"/>
        <v>0</v>
      </c>
      <c r="J189" s="92">
        <f t="shared" si="107"/>
        <v>1263204</v>
      </c>
      <c r="K189" s="92">
        <f t="shared" si="107"/>
        <v>1576796</v>
      </c>
      <c r="L189" s="84">
        <f>+(J189/F189)*100</f>
        <v>44.479014084507043</v>
      </c>
    </row>
    <row r="190" spans="1:12" ht="8.25" customHeight="1" outlineLevel="1" x14ac:dyDescent="0.2">
      <c r="A190" s="9"/>
      <c r="B190" s="16"/>
      <c r="C190" s="89"/>
      <c r="D190" s="89"/>
      <c r="E190" s="89"/>
      <c r="F190" s="89"/>
      <c r="G190" s="89"/>
      <c r="H190" s="89"/>
      <c r="I190" s="89"/>
      <c r="J190" s="89"/>
      <c r="K190" s="89"/>
    </row>
    <row r="191" spans="1:12" x14ac:dyDescent="0.2">
      <c r="A191" s="13" t="s">
        <v>201</v>
      </c>
      <c r="B191" s="20" t="s">
        <v>337</v>
      </c>
      <c r="C191" s="91">
        <v>1500000</v>
      </c>
      <c r="D191" s="91">
        <v>0</v>
      </c>
      <c r="E191" s="91">
        <v>0</v>
      </c>
      <c r="F191" s="91">
        <f>+C191+D191+E191</f>
        <v>1500000</v>
      </c>
      <c r="G191" s="91">
        <v>0</v>
      </c>
      <c r="H191" s="91">
        <v>0</v>
      </c>
      <c r="I191" s="91">
        <v>0</v>
      </c>
      <c r="J191" s="91">
        <f>+G191+H191</f>
        <v>0</v>
      </c>
      <c r="K191" s="91">
        <f t="shared" ref="K191:K193" si="108">+F191-J191-I191</f>
        <v>1500000</v>
      </c>
      <c r="L191" s="85">
        <f t="shared" ref="L191:L193" si="109">+(J191/F191)*100</f>
        <v>0</v>
      </c>
    </row>
    <row r="192" spans="1:12" x14ac:dyDescent="0.2">
      <c r="A192" s="13" t="s">
        <v>202</v>
      </c>
      <c r="B192" s="20" t="s">
        <v>338</v>
      </c>
      <c r="C192" s="91">
        <v>1500000</v>
      </c>
      <c r="D192" s="91">
        <v>-160000</v>
      </c>
      <c r="E192" s="91">
        <v>0</v>
      </c>
      <c r="F192" s="91">
        <f>+C192+D192+E192</f>
        <v>1340000</v>
      </c>
      <c r="G192" s="91">
        <v>1263204</v>
      </c>
      <c r="H192" s="91">
        <v>0</v>
      </c>
      <c r="I192" s="91">
        <v>0</v>
      </c>
      <c r="J192" s="91">
        <f>+G192+H192</f>
        <v>1263204</v>
      </c>
      <c r="K192" s="91">
        <f t="shared" si="108"/>
        <v>76796</v>
      </c>
      <c r="L192" s="85">
        <f t="shared" si="109"/>
        <v>94.268955223880596</v>
      </c>
    </row>
    <row r="193" spans="1:12" hidden="1" x14ac:dyDescent="0.2">
      <c r="A193" s="13" t="s">
        <v>300</v>
      </c>
      <c r="B193" s="20" t="s">
        <v>339</v>
      </c>
      <c r="C193" s="91">
        <v>0</v>
      </c>
      <c r="D193" s="91">
        <v>0</v>
      </c>
      <c r="E193" s="91">
        <v>0</v>
      </c>
      <c r="F193" s="91">
        <f t="shared" ref="F193" si="110">+C193+D193+E193</f>
        <v>0</v>
      </c>
      <c r="G193" s="91">
        <v>0</v>
      </c>
      <c r="H193" s="91">
        <v>0</v>
      </c>
      <c r="I193" s="91">
        <v>0</v>
      </c>
      <c r="J193" s="91">
        <f t="shared" ref="J193" si="111">+G193+H193</f>
        <v>0</v>
      </c>
      <c r="K193" s="91">
        <f t="shared" si="108"/>
        <v>0</v>
      </c>
      <c r="L193" s="85" t="e">
        <f t="shared" si="109"/>
        <v>#DIV/0!</v>
      </c>
    </row>
    <row r="194" spans="1:12" ht="8.25" customHeight="1" outlineLevel="1" x14ac:dyDescent="0.2">
      <c r="A194" s="9"/>
      <c r="B194" s="16"/>
      <c r="C194" s="91"/>
      <c r="D194" s="91"/>
      <c r="E194" s="91"/>
      <c r="F194" s="91"/>
      <c r="G194" s="91"/>
      <c r="H194" s="91"/>
      <c r="I194" s="91"/>
      <c r="J194" s="91"/>
      <c r="K194" s="91"/>
    </row>
    <row r="195" spans="1:12" outlineLevel="1" x14ac:dyDescent="0.2">
      <c r="A195" s="8" t="s">
        <v>203</v>
      </c>
      <c r="B195" s="18" t="s">
        <v>204</v>
      </c>
      <c r="C195" s="92">
        <f>+C197</f>
        <v>0</v>
      </c>
      <c r="D195" s="92">
        <f t="shared" ref="D195:K195" si="112">+D197</f>
        <v>6637500</v>
      </c>
      <c r="E195" s="92">
        <f t="shared" si="112"/>
        <v>0</v>
      </c>
      <c r="F195" s="92">
        <f t="shared" si="112"/>
        <v>6637500</v>
      </c>
      <c r="G195" s="92">
        <f t="shared" si="112"/>
        <v>3637500</v>
      </c>
      <c r="H195" s="92">
        <f t="shared" si="112"/>
        <v>2394708.7999999998</v>
      </c>
      <c r="I195" s="92">
        <f t="shared" si="112"/>
        <v>0</v>
      </c>
      <c r="J195" s="92">
        <f t="shared" si="112"/>
        <v>6032208.7999999998</v>
      </c>
      <c r="K195" s="92">
        <f t="shared" si="112"/>
        <v>605291.20000000019</v>
      </c>
      <c r="L195" s="84">
        <f>+(J195/F195)*100</f>
        <v>90.880735216572504</v>
      </c>
    </row>
    <row r="196" spans="1:12" ht="8.25" customHeight="1" outlineLevel="1" x14ac:dyDescent="0.2">
      <c r="A196" s="9"/>
      <c r="B196" s="16"/>
      <c r="C196" s="89"/>
      <c r="D196" s="89"/>
      <c r="E196" s="89"/>
      <c r="F196" s="89"/>
      <c r="G196" s="89"/>
      <c r="H196" s="89"/>
      <c r="I196" s="89"/>
      <c r="J196" s="89"/>
      <c r="K196" s="89"/>
    </row>
    <row r="197" spans="1:12" x14ac:dyDescent="0.2">
      <c r="A197" s="13" t="s">
        <v>205</v>
      </c>
      <c r="B197" s="20" t="s">
        <v>206</v>
      </c>
      <c r="C197" s="91">
        <v>0</v>
      </c>
      <c r="D197" s="91">
        <v>6637500</v>
      </c>
      <c r="E197" s="91">
        <v>0</v>
      </c>
      <c r="F197" s="91">
        <f>+C197+D197+E197</f>
        <v>6637500</v>
      </c>
      <c r="G197" s="91">
        <v>3637500</v>
      </c>
      <c r="H197" s="91">
        <v>2394708.7999999998</v>
      </c>
      <c r="I197" s="91">
        <v>0</v>
      </c>
      <c r="J197" s="91">
        <f>+G197+H197</f>
        <v>6032208.7999999998</v>
      </c>
      <c r="K197" s="91">
        <f>+F197-J197-I197</f>
        <v>605291.20000000019</v>
      </c>
      <c r="L197" s="85">
        <f>+(J197/F197)*100</f>
        <v>90.880735216572504</v>
      </c>
    </row>
    <row r="198" spans="1:12" hidden="1" x14ac:dyDescent="0.2">
      <c r="A198" s="13"/>
      <c r="B198" s="20"/>
      <c r="C198" s="91"/>
      <c r="D198" s="91"/>
      <c r="E198" s="91"/>
      <c r="F198" s="91"/>
      <c r="G198" s="91"/>
      <c r="H198" s="91"/>
      <c r="I198" s="91"/>
      <c r="J198" s="91"/>
      <c r="K198" s="91"/>
      <c r="L198" s="85"/>
    </row>
    <row r="199" spans="1:12" hidden="1" x14ac:dyDescent="0.2">
      <c r="A199" s="8" t="s">
        <v>235</v>
      </c>
      <c r="B199" s="18" t="s">
        <v>237</v>
      </c>
      <c r="C199" s="92">
        <f>+C201</f>
        <v>0</v>
      </c>
      <c r="D199" s="92">
        <f t="shared" ref="D199:K199" si="113">+D201</f>
        <v>0</v>
      </c>
      <c r="E199" s="92">
        <f t="shared" si="113"/>
        <v>0</v>
      </c>
      <c r="F199" s="92">
        <f t="shared" si="113"/>
        <v>0</v>
      </c>
      <c r="G199" s="92">
        <f t="shared" si="113"/>
        <v>0</v>
      </c>
      <c r="H199" s="92">
        <f t="shared" si="113"/>
        <v>0</v>
      </c>
      <c r="I199" s="92">
        <f t="shared" si="113"/>
        <v>0</v>
      </c>
      <c r="J199" s="92">
        <f t="shared" si="113"/>
        <v>0</v>
      </c>
      <c r="K199" s="92">
        <f t="shared" si="113"/>
        <v>0</v>
      </c>
      <c r="L199" s="84" t="e">
        <f>+(J199/F199)*100</f>
        <v>#DIV/0!</v>
      </c>
    </row>
    <row r="200" spans="1:12" hidden="1" x14ac:dyDescent="0.2">
      <c r="A200" s="13"/>
      <c r="B200" s="20"/>
      <c r="C200" s="91"/>
      <c r="D200" s="91"/>
      <c r="E200" s="91"/>
      <c r="F200" s="91"/>
      <c r="G200" s="91"/>
      <c r="H200" s="91"/>
      <c r="I200" s="91"/>
      <c r="J200" s="91"/>
      <c r="K200" s="91"/>
      <c r="L200" s="85"/>
    </row>
    <row r="201" spans="1:12" hidden="1" x14ac:dyDescent="0.2">
      <c r="A201" s="13" t="s">
        <v>236</v>
      </c>
      <c r="B201" s="20" t="s">
        <v>238</v>
      </c>
      <c r="C201" s="91">
        <v>0</v>
      </c>
      <c r="D201" s="91">
        <v>0</v>
      </c>
      <c r="E201" s="91">
        <v>0</v>
      </c>
      <c r="F201" s="91">
        <f>+C201+D201+E201</f>
        <v>0</v>
      </c>
      <c r="G201" s="91">
        <v>0</v>
      </c>
      <c r="H201" s="91">
        <v>0</v>
      </c>
      <c r="I201" s="91">
        <v>0</v>
      </c>
      <c r="J201" s="91">
        <f>+G201+H201</f>
        <v>0</v>
      </c>
      <c r="K201" s="91">
        <f>+F201-J201-I201</f>
        <v>0</v>
      </c>
      <c r="L201" s="85" t="e">
        <f>+(J201/F201)*100</f>
        <v>#DIV/0!</v>
      </c>
    </row>
    <row r="202" spans="1:12" ht="8.25" customHeight="1" outlineLevel="1" x14ac:dyDescent="0.2">
      <c r="A202" s="9"/>
      <c r="B202" s="16"/>
      <c r="C202" s="89"/>
      <c r="D202" s="89"/>
      <c r="E202" s="89"/>
      <c r="F202" s="89"/>
      <c r="G202" s="89"/>
      <c r="H202" s="89"/>
      <c r="I202" s="89"/>
      <c r="J202" s="89"/>
      <c r="K202" s="89"/>
    </row>
    <row r="203" spans="1:12" outlineLevel="1" x14ac:dyDescent="0.2">
      <c r="A203" s="8" t="s">
        <v>207</v>
      </c>
      <c r="B203" s="18" t="s">
        <v>208</v>
      </c>
      <c r="C203" s="92">
        <f>+C205+C206+C207</f>
        <v>580000</v>
      </c>
      <c r="D203" s="92">
        <f t="shared" ref="D203:K203" si="114">+D205+D206+D207</f>
        <v>160000</v>
      </c>
      <c r="E203" s="92">
        <f t="shared" si="114"/>
        <v>0</v>
      </c>
      <c r="F203" s="92">
        <f t="shared" si="114"/>
        <v>740000</v>
      </c>
      <c r="G203" s="92">
        <f t="shared" si="114"/>
        <v>693897.31</v>
      </c>
      <c r="H203" s="92">
        <f t="shared" si="114"/>
        <v>0</v>
      </c>
      <c r="I203" s="92">
        <f t="shared" si="114"/>
        <v>0</v>
      </c>
      <c r="J203" s="92">
        <f t="shared" si="114"/>
        <v>693897.31</v>
      </c>
      <c r="K203" s="92">
        <f t="shared" si="114"/>
        <v>46102.689999999944</v>
      </c>
      <c r="L203" s="84">
        <f>+(J203/F203)*100</f>
        <v>93.769906756756754</v>
      </c>
    </row>
    <row r="204" spans="1:12" ht="8.25" customHeight="1" outlineLevel="1" x14ac:dyDescent="0.2">
      <c r="A204" s="9"/>
      <c r="B204" s="16"/>
      <c r="C204" s="89"/>
      <c r="D204" s="89"/>
      <c r="E204" s="89"/>
      <c r="F204" s="89"/>
      <c r="G204" s="89"/>
      <c r="H204" s="89"/>
      <c r="I204" s="89"/>
      <c r="J204" s="89"/>
      <c r="K204" s="89"/>
    </row>
    <row r="205" spans="1:12" hidden="1" x14ac:dyDescent="0.2">
      <c r="A205" s="9" t="s">
        <v>209</v>
      </c>
      <c r="B205" s="16" t="s">
        <v>210</v>
      </c>
      <c r="C205" s="91">
        <v>0</v>
      </c>
      <c r="D205" s="91">
        <v>0</v>
      </c>
      <c r="E205" s="91">
        <v>0</v>
      </c>
      <c r="F205" s="91">
        <f>+C205+D205+E205</f>
        <v>0</v>
      </c>
      <c r="G205" s="91">
        <v>0</v>
      </c>
      <c r="H205" s="91">
        <v>0</v>
      </c>
      <c r="I205" s="91">
        <v>0</v>
      </c>
      <c r="J205" s="91">
        <f>+G205+H205</f>
        <v>0</v>
      </c>
      <c r="K205" s="91">
        <f>+F205-J205-I205</f>
        <v>0</v>
      </c>
      <c r="L205" s="85" t="e">
        <f>+(J205/F205)*100</f>
        <v>#DIV/0!</v>
      </c>
    </row>
    <row r="206" spans="1:12" x14ac:dyDescent="0.2">
      <c r="A206" s="9" t="s">
        <v>219</v>
      </c>
      <c r="B206" s="16" t="s">
        <v>220</v>
      </c>
      <c r="C206" s="91">
        <v>580000</v>
      </c>
      <c r="D206" s="91">
        <v>160000</v>
      </c>
      <c r="E206" s="91">
        <v>0</v>
      </c>
      <c r="F206" s="91">
        <f>+C206+D206+E206</f>
        <v>740000</v>
      </c>
      <c r="G206" s="91">
        <v>693897.31</v>
      </c>
      <c r="H206" s="91">
        <v>0</v>
      </c>
      <c r="I206" s="91">
        <v>0</v>
      </c>
      <c r="J206" s="91">
        <f>+G206+H206</f>
        <v>693897.31</v>
      </c>
      <c r="K206" s="91">
        <f>+F206-J206-I206</f>
        <v>46102.689999999944</v>
      </c>
      <c r="L206" s="85">
        <f>+(J206/F206)*100</f>
        <v>93.769906756756754</v>
      </c>
    </row>
    <row r="207" spans="1:12" hidden="1" x14ac:dyDescent="0.2">
      <c r="A207" s="9"/>
      <c r="B207" s="16"/>
      <c r="C207" s="91"/>
      <c r="D207" s="91"/>
      <c r="E207" s="91"/>
      <c r="F207" s="91"/>
      <c r="G207" s="91"/>
      <c r="H207" s="91"/>
      <c r="I207" s="91"/>
      <c r="J207" s="91"/>
      <c r="K207" s="91"/>
      <c r="L207" s="81"/>
    </row>
    <row r="208" spans="1:12" ht="9.75" hidden="1" customHeight="1" thickBot="1" x14ac:dyDescent="0.25">
      <c r="A208" s="9"/>
      <c r="B208" s="16"/>
      <c r="C208" s="91"/>
      <c r="D208" s="91"/>
      <c r="E208" s="91"/>
      <c r="F208" s="91"/>
      <c r="G208" s="91"/>
      <c r="H208" s="91"/>
      <c r="I208" s="91"/>
      <c r="J208" s="91"/>
      <c r="K208" s="91"/>
      <c r="L208" s="81"/>
    </row>
    <row r="209" spans="1:12" ht="12" hidden="1" thickBot="1" x14ac:dyDescent="0.25">
      <c r="A209" s="25">
        <v>9</v>
      </c>
      <c r="B209" s="17" t="s">
        <v>211</v>
      </c>
      <c r="C209" s="90">
        <f>+C211</f>
        <v>0</v>
      </c>
      <c r="D209" s="90">
        <f t="shared" ref="D209:K209" si="115">+D211</f>
        <v>0</v>
      </c>
      <c r="E209" s="90">
        <f t="shared" si="115"/>
        <v>0</v>
      </c>
      <c r="F209" s="90">
        <f t="shared" si="115"/>
        <v>0</v>
      </c>
      <c r="G209" s="90">
        <f t="shared" si="115"/>
        <v>0</v>
      </c>
      <c r="H209" s="90">
        <f t="shared" si="115"/>
        <v>0</v>
      </c>
      <c r="I209" s="90">
        <f t="shared" si="115"/>
        <v>0</v>
      </c>
      <c r="J209" s="90">
        <f t="shared" si="115"/>
        <v>0</v>
      </c>
      <c r="K209" s="90">
        <f t="shared" si="115"/>
        <v>0</v>
      </c>
      <c r="L209" s="80">
        <v>0</v>
      </c>
    </row>
    <row r="210" spans="1:12" ht="8.25" hidden="1" customHeight="1" outlineLevel="1" x14ac:dyDescent="0.2">
      <c r="A210" s="9"/>
      <c r="B210" s="16"/>
      <c r="C210" s="89"/>
      <c r="D210" s="89"/>
      <c r="E210" s="89"/>
      <c r="F210" s="89"/>
      <c r="G210" s="89"/>
      <c r="H210" s="89"/>
      <c r="I210" s="89"/>
      <c r="J210" s="89"/>
      <c r="K210" s="89"/>
    </row>
    <row r="211" spans="1:12" hidden="1" outlineLevel="1" x14ac:dyDescent="0.2">
      <c r="A211" s="8" t="s">
        <v>212</v>
      </c>
      <c r="B211" s="18" t="s">
        <v>213</v>
      </c>
      <c r="C211" s="92">
        <f>+C213+C214</f>
        <v>0</v>
      </c>
      <c r="D211" s="92">
        <f t="shared" ref="D211:K211" si="116">+D213+D214</f>
        <v>0</v>
      </c>
      <c r="E211" s="92">
        <f t="shared" si="116"/>
        <v>0</v>
      </c>
      <c r="F211" s="92">
        <f t="shared" si="116"/>
        <v>0</v>
      </c>
      <c r="G211" s="92">
        <f t="shared" si="116"/>
        <v>0</v>
      </c>
      <c r="H211" s="92">
        <f t="shared" si="116"/>
        <v>0</v>
      </c>
      <c r="I211" s="92">
        <f t="shared" si="116"/>
        <v>0</v>
      </c>
      <c r="J211" s="92">
        <f t="shared" si="116"/>
        <v>0</v>
      </c>
      <c r="K211" s="92">
        <f t="shared" si="116"/>
        <v>0</v>
      </c>
      <c r="L211" s="84">
        <v>0</v>
      </c>
    </row>
    <row r="212" spans="1:12" ht="8.25" hidden="1" customHeight="1" outlineLevel="1" x14ac:dyDescent="0.2">
      <c r="A212" s="9"/>
      <c r="B212" s="16"/>
      <c r="C212" s="89"/>
      <c r="D212" s="89"/>
      <c r="E212" s="89"/>
      <c r="F212" s="89"/>
      <c r="G212" s="89"/>
      <c r="H212" s="89"/>
      <c r="I212" s="89"/>
      <c r="J212" s="89"/>
      <c r="K212" s="89"/>
    </row>
    <row r="213" spans="1:12" hidden="1" x14ac:dyDescent="0.2">
      <c r="A213" s="9" t="s">
        <v>214</v>
      </c>
      <c r="B213" s="20" t="s">
        <v>215</v>
      </c>
      <c r="C213" s="91">
        <v>0</v>
      </c>
      <c r="D213" s="91">
        <v>0</v>
      </c>
      <c r="E213" s="91">
        <v>0</v>
      </c>
      <c r="F213" s="91">
        <f>+C213+D213+E213</f>
        <v>0</v>
      </c>
      <c r="G213" s="91">
        <v>0</v>
      </c>
      <c r="H213" s="91">
        <v>0</v>
      </c>
      <c r="I213" s="91">
        <v>0</v>
      </c>
      <c r="J213" s="91">
        <f>+G213+H213</f>
        <v>0</v>
      </c>
      <c r="K213" s="91">
        <f>+F213-J213-I213</f>
        <v>0</v>
      </c>
      <c r="L213" s="85" t="e">
        <f t="shared" ref="L213:L214" si="117">+(J213/F213)*100</f>
        <v>#DIV/0!</v>
      </c>
    </row>
    <row r="214" spans="1:12" hidden="1" x14ac:dyDescent="0.2">
      <c r="A214" s="9" t="s">
        <v>216</v>
      </c>
      <c r="B214" s="16" t="s">
        <v>217</v>
      </c>
      <c r="C214" s="91">
        <v>0</v>
      </c>
      <c r="D214" s="91">
        <v>0</v>
      </c>
      <c r="E214" s="91">
        <v>0</v>
      </c>
      <c r="F214" s="91">
        <f>+C214+D214+E214</f>
        <v>0</v>
      </c>
      <c r="G214" s="91">
        <v>0</v>
      </c>
      <c r="H214" s="91">
        <v>0</v>
      </c>
      <c r="I214" s="91">
        <v>0</v>
      </c>
      <c r="J214" s="91">
        <f>+G214+H214</f>
        <v>0</v>
      </c>
      <c r="K214" s="91">
        <f>+F214-J214-I214</f>
        <v>0</v>
      </c>
      <c r="L214" s="85" t="e">
        <f t="shared" si="117"/>
        <v>#DIV/0!</v>
      </c>
    </row>
    <row r="215" spans="1:12" ht="12" thickBot="1" x14ac:dyDescent="0.25">
      <c r="A215" s="26"/>
      <c r="B215" s="21"/>
      <c r="C215" s="82"/>
      <c r="D215" s="82"/>
      <c r="E215" s="82"/>
      <c r="F215" s="82"/>
      <c r="G215" s="82"/>
      <c r="H215" s="82"/>
      <c r="I215" s="82"/>
      <c r="J215" s="82"/>
      <c r="K215" s="82"/>
      <c r="L215" s="82"/>
    </row>
    <row r="216" spans="1:12" ht="12" thickBot="1" x14ac:dyDescent="0.25">
      <c r="A216" s="14"/>
      <c r="B216" s="15"/>
      <c r="C216" s="83"/>
      <c r="D216" s="83"/>
      <c r="E216" s="83"/>
      <c r="F216" s="83"/>
      <c r="G216" s="83"/>
      <c r="H216" s="83"/>
      <c r="I216" s="83"/>
      <c r="J216" s="83"/>
      <c r="K216" s="83"/>
      <c r="L216" s="86"/>
    </row>
    <row r="217" spans="1:12" ht="12" thickTop="1" x14ac:dyDescent="0.2"/>
  </sheetData>
  <mergeCells count="13">
    <mergeCell ref="F7:F8"/>
    <mergeCell ref="L7:L8"/>
    <mergeCell ref="M7:M8"/>
    <mergeCell ref="A1:L1"/>
    <mergeCell ref="A2:L2"/>
    <mergeCell ref="A3:L3"/>
    <mergeCell ref="A4:L4"/>
    <mergeCell ref="A5:L5"/>
    <mergeCell ref="A7:A8"/>
    <mergeCell ref="B7:B8"/>
    <mergeCell ref="C7:C8"/>
    <mergeCell ref="D7:D8"/>
    <mergeCell ref="E7:E8"/>
  </mergeCells>
  <printOptions horizontalCentered="1"/>
  <pageMargins left="0.78740157480314965" right="0.78740157480314965" top="0.78740157480314965" bottom="0.78740157480314965" header="0.59055118110236227" footer="0.59055118110236227"/>
  <pageSetup scale="65" firstPageNumber="15" orientation="landscape" useFirstPageNumber="1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CONSOL-ING</vt:lpstr>
      <vt:lpstr>PRO-1</vt:lpstr>
      <vt:lpstr>PRO-2</vt:lpstr>
      <vt:lpstr>PRO-3</vt:lpstr>
      <vt:lpstr>PRO-4</vt:lpstr>
      <vt:lpstr>% TRANSFERNCIA</vt:lpstr>
      <vt:lpstr>CONSOLIDADO</vt:lpstr>
      <vt:lpstr>PROGRAMA 01</vt:lpstr>
      <vt:lpstr>PROGRAMA 02 </vt:lpstr>
      <vt:lpstr>PROGRAMA 03 CON PROYEC.</vt:lpstr>
      <vt:lpstr>PROGRAMA 04</vt:lpstr>
      <vt:lpstr>'CONSOL-ING'!Área_de_impresión</vt:lpstr>
      <vt:lpstr>CONSOLIDADO!Títulos_a_imprimir</vt:lpstr>
      <vt:lpstr>'PROGRAMA 01'!Títulos_a_imprimir</vt:lpstr>
      <vt:lpstr>'PROGRAMA 02 '!Títulos_a_imprimir</vt:lpstr>
      <vt:lpstr>'PROGRAMA 03 CON PROYEC.'!Títulos_a_imprimir</vt:lpstr>
      <vt:lpstr>'PROGRAMA 04'!Títulos_a_imprimir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osvaldo.vindas</dc:creator>
  <cp:lastModifiedBy>Osvaldo Vindas Esquivel</cp:lastModifiedBy>
  <cp:lastPrinted>2020-02-13T17:12:32Z</cp:lastPrinted>
  <dcterms:created xsi:type="dcterms:W3CDTF">2011-02-07T13:39:35Z</dcterms:created>
  <dcterms:modified xsi:type="dcterms:W3CDTF">2020-02-13T17:13:02Z</dcterms:modified>
</cp:coreProperties>
</file>