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osvaldo.vindas\Desktop\LIQUIDACION PRESUP. 2019\"/>
    </mc:Choice>
  </mc:AlternateContent>
  <bookViews>
    <workbookView xWindow="0" yWindow="0" windowWidth="28800" windowHeight="12000"/>
  </bookViews>
  <sheets>
    <sheet name="RESUMEN DE LIQUIDACION" sheetId="1" r:id="rId1"/>
    <sheet name="INGRESOS REALES" sheetId="7" r:id="rId2"/>
    <sheet name="CLASIFICACIÓN DE INGRESOS" sheetId="6" r:id="rId3"/>
    <sheet name="CLASIFICACION ECONOMICA" sheetId="3" r:id="rId4"/>
    <sheet name="ORIGEN Y APLICACION " sheetId="8" r:id="rId5"/>
    <sheet name="DETALLE SUPERAVIT" sheetId="10" state="hidden" r:id="rId6"/>
    <sheet name="EST. ORIG. Y APLIC. DETALLA (2" sheetId="17" state="hidden" r:id="rId7"/>
  </sheets>
  <definedNames>
    <definedName name="_xlnm.Print_Area" localSheetId="6">'EST. ORIG. Y APLIC. DETALLA (2'!$A$1:$E$1456</definedName>
    <definedName name="_xlnm.Print_Titles" localSheetId="6">'EST. ORIG. Y APLIC. DETALLA (2'!$1:$8</definedName>
    <definedName name="_xlnm.Print_Titles" localSheetId="4">'ORIGEN Y APLICACION '!$1:$7</definedName>
  </definedNames>
  <calcPr calcId="162913"/>
</workbook>
</file>

<file path=xl/calcChain.xml><?xml version="1.0" encoding="utf-8"?>
<calcChain xmlns="http://schemas.openxmlformats.org/spreadsheetml/2006/main">
  <c r="C19" i="8" l="1"/>
  <c r="G70" i="8" l="1"/>
  <c r="E44" i="8"/>
  <c r="F19" i="8"/>
  <c r="D19" i="8"/>
  <c r="D19" i="6" l="1"/>
  <c r="C21" i="6"/>
  <c r="D17" i="8" l="1"/>
  <c r="G20" i="8"/>
  <c r="G21" i="8"/>
  <c r="G13" i="8"/>
  <c r="D11" i="8"/>
  <c r="E11" i="8"/>
  <c r="F11" i="8"/>
  <c r="C11" i="8"/>
  <c r="E33" i="8"/>
  <c r="C24" i="6" l="1"/>
  <c r="C42" i="10" l="1"/>
  <c r="B42" i="10"/>
  <c r="C52" i="1"/>
  <c r="C66" i="1"/>
  <c r="C73" i="1"/>
  <c r="D27" i="7" l="1"/>
  <c r="B1452" i="17" l="1"/>
  <c r="E1432" i="17"/>
  <c r="E1425" i="17" s="1"/>
  <c r="E1404" i="17"/>
  <c r="E1402" i="17"/>
  <c r="E1391" i="17"/>
  <c r="E1386" i="17"/>
  <c r="E1377" i="17"/>
  <c r="E1373" i="17"/>
  <c r="E1366" i="17"/>
  <c r="E1358" i="17"/>
  <c r="E1354" i="17"/>
  <c r="E1343" i="17"/>
  <c r="E1337" i="17"/>
  <c r="E1333" i="17"/>
  <c r="E1326" i="17"/>
  <c r="E1316" i="17"/>
  <c r="E1307" i="17"/>
  <c r="E1299" i="17"/>
  <c r="E1292" i="17"/>
  <c r="E1280" i="17"/>
  <c r="E1272" i="17"/>
  <c r="E1263" i="17"/>
  <c r="E1252" i="17"/>
  <c r="B1245" i="17"/>
  <c r="E1213" i="17"/>
  <c r="E1195" i="17" s="1"/>
  <c r="E1197" i="17"/>
  <c r="E1184" i="17"/>
  <c r="E1179" i="17"/>
  <c r="E1157" i="17" s="1"/>
  <c r="E1159" i="17"/>
  <c r="E1151" i="17"/>
  <c r="E1147" i="17"/>
  <c r="E1136" i="17"/>
  <c r="E1130" i="17"/>
  <c r="E1126" i="17"/>
  <c r="E1119" i="17"/>
  <c r="E1109" i="17"/>
  <c r="E1100" i="17"/>
  <c r="E1092" i="17"/>
  <c r="E1073" i="17"/>
  <c r="E1065" i="17"/>
  <c r="E1056" i="17"/>
  <c r="E1045" i="17"/>
  <c r="B1038" i="17"/>
  <c r="E1018" i="17"/>
  <c r="E1011" i="17" s="1"/>
  <c r="E977" i="17"/>
  <c r="E972" i="17"/>
  <c r="E952" i="17"/>
  <c r="E950" i="17" s="1"/>
  <c r="E929" i="17"/>
  <c r="E923" i="17"/>
  <c r="E919" i="17"/>
  <c r="E912" i="17"/>
  <c r="E902" i="17"/>
  <c r="E893" i="17"/>
  <c r="E885" i="17"/>
  <c r="E878" i="17"/>
  <c r="E866" i="17"/>
  <c r="E858" i="17"/>
  <c r="E849" i="17"/>
  <c r="E844" i="17"/>
  <c r="E838" i="17"/>
  <c r="E835" i="17" s="1"/>
  <c r="B831" i="17"/>
  <c r="E811" i="17"/>
  <c r="E804" i="17" s="1"/>
  <c r="E799" i="17"/>
  <c r="E782" i="17"/>
  <c r="E772" i="17"/>
  <c r="E747" i="17"/>
  <c r="E718" i="17"/>
  <c r="E714" i="17"/>
  <c r="E707" i="17"/>
  <c r="E697" i="17"/>
  <c r="E688" i="17"/>
  <c r="E680" i="17"/>
  <c r="E673" i="17"/>
  <c r="E665" i="17"/>
  <c r="E661" i="17" s="1"/>
  <c r="E653" i="17"/>
  <c r="E644" i="17"/>
  <c r="E639" i="17"/>
  <c r="E633" i="17"/>
  <c r="B626" i="17"/>
  <c r="E606" i="17"/>
  <c r="E599" i="17" s="1"/>
  <c r="E594" i="17"/>
  <c r="E579" i="17"/>
  <c r="E577" i="17"/>
  <c r="E566" i="17"/>
  <c r="E561" i="17"/>
  <c r="E552" i="17"/>
  <c r="E548" i="17"/>
  <c r="E541" i="17"/>
  <c r="E533" i="17"/>
  <c r="E529" i="17"/>
  <c r="E518" i="17"/>
  <c r="E512" i="17"/>
  <c r="E508" i="17"/>
  <c r="E501" i="17"/>
  <c r="E491" i="17"/>
  <c r="E482" i="17"/>
  <c r="E474" i="17"/>
  <c r="E467" i="17"/>
  <c r="E455" i="17"/>
  <c r="E447" i="17"/>
  <c r="E438" i="17"/>
  <c r="E433" i="17"/>
  <c r="E427" i="17"/>
  <c r="B420" i="17"/>
  <c r="E400" i="17"/>
  <c r="E395" i="17"/>
  <c r="E393" i="17"/>
  <c r="E372" i="17"/>
  <c r="E370" i="17" s="1"/>
  <c r="E359" i="17"/>
  <c r="E354" i="17"/>
  <c r="E345" i="17"/>
  <c r="E341" i="17"/>
  <c r="E334" i="17"/>
  <c r="E332" i="17" s="1"/>
  <c r="E326" i="17"/>
  <c r="E322" i="17"/>
  <c r="E311" i="17"/>
  <c r="E305" i="17"/>
  <c r="E301" i="17"/>
  <c r="E294" i="17"/>
  <c r="E284" i="17"/>
  <c r="E275" i="17"/>
  <c r="E267" i="17"/>
  <c r="E258" i="17" s="1"/>
  <c r="E260" i="17"/>
  <c r="E254" i="17"/>
  <c r="E248" i="17"/>
  <c r="E240" i="17"/>
  <c r="E231" i="17"/>
  <c r="E226" i="17"/>
  <c r="E220" i="17"/>
  <c r="B213" i="17"/>
  <c r="E201" i="17"/>
  <c r="E193" i="17"/>
  <c r="E188" i="17"/>
  <c r="E186" i="17"/>
  <c r="E119" i="17"/>
  <c r="E115" i="17"/>
  <c r="E104" i="17"/>
  <c r="E98" i="17"/>
  <c r="E94" i="17"/>
  <c r="E87" i="17"/>
  <c r="E77" i="17"/>
  <c r="E68" i="17"/>
  <c r="E51" i="17" s="1"/>
  <c r="E60" i="17"/>
  <c r="E53" i="17"/>
  <c r="E47" i="17"/>
  <c r="E41" i="17"/>
  <c r="E33" i="17"/>
  <c r="E24" i="17"/>
  <c r="E19" i="17"/>
  <c r="E13" i="17"/>
  <c r="E10" i="17" s="1"/>
  <c r="G256" i="8"/>
  <c r="G255" i="8"/>
  <c r="G253" i="8" s="1"/>
  <c r="E253" i="8"/>
  <c r="D253" i="8"/>
  <c r="C253" i="8"/>
  <c r="C247" i="8" s="1"/>
  <c r="G251" i="8"/>
  <c r="G249" i="8" s="1"/>
  <c r="G247" i="8" s="1"/>
  <c r="E249" i="8"/>
  <c r="E247" i="8" s="1"/>
  <c r="D249" i="8"/>
  <c r="C249" i="8"/>
  <c r="G245" i="8"/>
  <c r="G244" i="8"/>
  <c r="F242" i="8"/>
  <c r="E242" i="8"/>
  <c r="D242" i="8"/>
  <c r="C242" i="8"/>
  <c r="G240" i="8"/>
  <c r="G238" i="8" s="1"/>
  <c r="F238" i="8"/>
  <c r="E238" i="8"/>
  <c r="D238" i="8"/>
  <c r="C238" i="8"/>
  <c r="G235" i="8"/>
  <c r="G233" i="8" s="1"/>
  <c r="F233" i="8"/>
  <c r="E233" i="8"/>
  <c r="D233" i="8"/>
  <c r="C233" i="8"/>
  <c r="G231" i="8"/>
  <c r="G230" i="8"/>
  <c r="G229" i="8"/>
  <c r="F227" i="8"/>
  <c r="E227" i="8"/>
  <c r="D227" i="8"/>
  <c r="C227" i="8"/>
  <c r="G223" i="8"/>
  <c r="G222" i="8"/>
  <c r="G220" i="8" s="1"/>
  <c r="F220" i="8"/>
  <c r="E220" i="8"/>
  <c r="D220" i="8"/>
  <c r="C220" i="8"/>
  <c r="G218" i="8"/>
  <c r="G217" i="8"/>
  <c r="G216" i="8"/>
  <c r="G214" i="8" s="1"/>
  <c r="F214" i="8"/>
  <c r="E214" i="8"/>
  <c r="D214" i="8"/>
  <c r="C214" i="8"/>
  <c r="G212" i="8"/>
  <c r="G211" i="8"/>
  <c r="G210" i="8"/>
  <c r="G209" i="8"/>
  <c r="G208" i="8"/>
  <c r="G207" i="8"/>
  <c r="G206" i="8"/>
  <c r="G205" i="8"/>
  <c r="F203" i="8"/>
  <c r="F201" i="8" s="1"/>
  <c r="E203" i="8"/>
  <c r="D203" i="8"/>
  <c r="C203" i="8"/>
  <c r="G199" i="8"/>
  <c r="G198" i="8"/>
  <c r="G197" i="8"/>
  <c r="G196" i="8"/>
  <c r="G195" i="8"/>
  <c r="G194" i="8"/>
  <c r="G193" i="8"/>
  <c r="G192" i="8"/>
  <c r="F190" i="8"/>
  <c r="E190" i="8"/>
  <c r="D190" i="8"/>
  <c r="C190" i="8"/>
  <c r="G188" i="8"/>
  <c r="G187" i="8"/>
  <c r="F185" i="8"/>
  <c r="E185" i="8"/>
  <c r="D185" i="8"/>
  <c r="C185" i="8"/>
  <c r="G183" i="8"/>
  <c r="G182" i="8"/>
  <c r="G181" i="8"/>
  <c r="G180" i="8"/>
  <c r="G179" i="8"/>
  <c r="G178" i="8"/>
  <c r="G177" i="8"/>
  <c r="F175" i="8"/>
  <c r="E175" i="8"/>
  <c r="D175" i="8"/>
  <c r="C175" i="8"/>
  <c r="G173" i="8"/>
  <c r="G171" i="8" s="1"/>
  <c r="F171" i="8"/>
  <c r="E171" i="8"/>
  <c r="D171" i="8"/>
  <c r="C171" i="8"/>
  <c r="G169" i="8"/>
  <c r="G168" i="8"/>
  <c r="G167" i="8"/>
  <c r="G166" i="8"/>
  <c r="F164" i="8"/>
  <c r="E164" i="8"/>
  <c r="D164" i="8"/>
  <c r="C164" i="8"/>
  <c r="G160" i="8"/>
  <c r="G159" i="8"/>
  <c r="G158" i="8"/>
  <c r="F156" i="8"/>
  <c r="E156" i="8"/>
  <c r="D156" i="8"/>
  <c r="C156" i="8"/>
  <c r="G154" i="8"/>
  <c r="G153" i="8"/>
  <c r="G152" i="8"/>
  <c r="G151" i="8"/>
  <c r="G150" i="8"/>
  <c r="G149" i="8"/>
  <c r="G148" i="8"/>
  <c r="F146" i="8"/>
  <c r="E146" i="8"/>
  <c r="D146" i="8"/>
  <c r="C146" i="8"/>
  <c r="G144" i="8"/>
  <c r="G143" i="8"/>
  <c r="G142" i="8"/>
  <c r="F140" i="8"/>
  <c r="E140" i="8"/>
  <c r="D140" i="8"/>
  <c r="C140" i="8"/>
  <c r="G138" i="8"/>
  <c r="G136" i="8" s="1"/>
  <c r="F136" i="8"/>
  <c r="E136" i="8"/>
  <c r="D136" i="8"/>
  <c r="C136" i="8"/>
  <c r="G134" i="8"/>
  <c r="G133" i="8"/>
  <c r="G132" i="8"/>
  <c r="G131" i="8"/>
  <c r="F129" i="8"/>
  <c r="E129" i="8"/>
  <c r="D129" i="8"/>
  <c r="C129" i="8"/>
  <c r="G127" i="8"/>
  <c r="G126" i="8"/>
  <c r="G125" i="8"/>
  <c r="G124" i="8"/>
  <c r="G123" i="8"/>
  <c r="G122" i="8"/>
  <c r="G121" i="8"/>
  <c r="F119" i="8"/>
  <c r="E119" i="8"/>
  <c r="D119" i="8"/>
  <c r="C119" i="8"/>
  <c r="G117" i="8"/>
  <c r="G116" i="8"/>
  <c r="G115" i="8"/>
  <c r="G114" i="8"/>
  <c r="G113" i="8"/>
  <c r="G112" i="8"/>
  <c r="G111" i="8"/>
  <c r="F109" i="8"/>
  <c r="E109" i="8"/>
  <c r="D109" i="8"/>
  <c r="C109" i="8"/>
  <c r="G107" i="8"/>
  <c r="G106" i="8"/>
  <c r="G105" i="8"/>
  <c r="G104" i="8"/>
  <c r="G103" i="8"/>
  <c r="F101" i="8"/>
  <c r="E101" i="8"/>
  <c r="D101" i="8"/>
  <c r="C101" i="8"/>
  <c r="G99" i="8"/>
  <c r="G98" i="8"/>
  <c r="G97" i="8"/>
  <c r="G96" i="8"/>
  <c r="F94" i="8"/>
  <c r="E94" i="8"/>
  <c r="D94" i="8"/>
  <c r="C94" i="8"/>
  <c r="G90" i="8"/>
  <c r="G88" i="8"/>
  <c r="F88" i="8"/>
  <c r="E88" i="8"/>
  <c r="D88" i="8"/>
  <c r="C88" i="8"/>
  <c r="G86" i="8"/>
  <c r="G85" i="8"/>
  <c r="G84" i="8"/>
  <c r="F82" i="8"/>
  <c r="E82" i="8"/>
  <c r="D82" i="8"/>
  <c r="C82" i="8"/>
  <c r="G80" i="8"/>
  <c r="G79" i="8"/>
  <c r="G78" i="8"/>
  <c r="G77" i="8"/>
  <c r="G76" i="8"/>
  <c r="F73" i="8"/>
  <c r="E73" i="8"/>
  <c r="D73" i="8"/>
  <c r="D74" i="8" s="1"/>
  <c r="C73" i="8"/>
  <c r="G71" i="8"/>
  <c r="G69" i="8"/>
  <c r="G68" i="8"/>
  <c r="G67" i="8"/>
  <c r="F65" i="8"/>
  <c r="E65" i="8"/>
  <c r="D65" i="8"/>
  <c r="C65" i="8"/>
  <c r="G63" i="8"/>
  <c r="G62" i="8"/>
  <c r="F60" i="8"/>
  <c r="E60" i="8"/>
  <c r="D60" i="8"/>
  <c r="C60" i="8"/>
  <c r="G58" i="8"/>
  <c r="G57" i="8"/>
  <c r="G56" i="8"/>
  <c r="F54" i="8"/>
  <c r="E54" i="8"/>
  <c r="D54" i="8"/>
  <c r="C54" i="8"/>
  <c r="G44" i="8"/>
  <c r="G35" i="8"/>
  <c r="F33" i="8"/>
  <c r="D33" i="8"/>
  <c r="C33" i="8"/>
  <c r="G30" i="8"/>
  <c r="F28" i="8"/>
  <c r="E28" i="8"/>
  <c r="D28" i="8"/>
  <c r="D9" i="8" s="1"/>
  <c r="C28" i="8"/>
  <c r="G28" i="8" s="1"/>
  <c r="G26" i="8"/>
  <c r="F24" i="8"/>
  <c r="E24" i="8"/>
  <c r="D24" i="8"/>
  <c r="C24" i="8"/>
  <c r="G22" i="8"/>
  <c r="G19" i="8"/>
  <c r="F17" i="8"/>
  <c r="F9" i="8" s="1"/>
  <c r="E17" i="8"/>
  <c r="C17" i="8"/>
  <c r="G15" i="8"/>
  <c r="G14" i="8"/>
  <c r="G11" i="8" s="1"/>
  <c r="E9" i="8" l="1"/>
  <c r="C9" i="8"/>
  <c r="D247" i="8"/>
  <c r="G24" i="8"/>
  <c r="G17" i="8"/>
  <c r="F162" i="8"/>
  <c r="F52" i="8"/>
  <c r="E225" i="8"/>
  <c r="G227" i="8"/>
  <c r="G156" i="8"/>
  <c r="G101" i="8"/>
  <c r="E92" i="8"/>
  <c r="E74" i="8"/>
  <c r="G60" i="8"/>
  <c r="G54" i="8"/>
  <c r="G203" i="8"/>
  <c r="G201" i="8" s="1"/>
  <c r="G185" i="8"/>
  <c r="G164" i="8"/>
  <c r="G82" i="8"/>
  <c r="C74" i="8"/>
  <c r="D162" i="8"/>
  <c r="C225" i="8"/>
  <c r="F225" i="8"/>
  <c r="G190" i="8"/>
  <c r="D225" i="8"/>
  <c r="G242" i="8"/>
  <c r="E162" i="8"/>
  <c r="E201" i="8"/>
  <c r="C201" i="8"/>
  <c r="D201" i="8"/>
  <c r="C162" i="8"/>
  <c r="G175" i="8"/>
  <c r="G140" i="8"/>
  <c r="G146" i="8"/>
  <c r="G129" i="8"/>
  <c r="C92" i="8"/>
  <c r="G119" i="8"/>
  <c r="D92" i="8"/>
  <c r="G109" i="8"/>
  <c r="F92" i="8"/>
  <c r="G94" i="8"/>
  <c r="G73" i="8"/>
  <c r="F74" i="8"/>
  <c r="C52" i="8"/>
  <c r="D52" i="8"/>
  <c r="E52" i="8"/>
  <c r="G65" i="8"/>
  <c r="E51" i="8"/>
  <c r="D51" i="8"/>
  <c r="G33" i="8"/>
  <c r="E217" i="17"/>
  <c r="E420" i="17" s="1"/>
  <c r="E465" i="17"/>
  <c r="E630" i="17"/>
  <c r="B1455" i="17"/>
  <c r="E1249" i="17"/>
  <c r="E1290" i="17"/>
  <c r="E424" i="17"/>
  <c r="E745" i="17"/>
  <c r="E876" i="17"/>
  <c r="E1038" i="17" s="1"/>
  <c r="E1042" i="17"/>
  <c r="E1083" i="17"/>
  <c r="E539" i="17"/>
  <c r="E671" i="17"/>
  <c r="E831" i="17" s="1"/>
  <c r="E1364" i="17"/>
  <c r="E1452" i="17" s="1"/>
  <c r="E213" i="17"/>
  <c r="E626" i="17"/>
  <c r="E1245" i="17"/>
  <c r="F51" i="8"/>
  <c r="C51" i="8"/>
  <c r="G9" i="8" l="1"/>
  <c r="G225" i="8"/>
  <c r="F46" i="8"/>
  <c r="G51" i="8"/>
  <c r="G162" i="8"/>
  <c r="G92" i="8"/>
  <c r="G74" i="8"/>
  <c r="G52" i="8"/>
  <c r="E46" i="8"/>
  <c r="C46" i="8"/>
  <c r="D46" i="8"/>
  <c r="E1455" i="17"/>
  <c r="G46" i="8" l="1"/>
  <c r="D34" i="7"/>
  <c r="C44" i="6" l="1"/>
  <c r="C46" i="6"/>
  <c r="C45" i="6"/>
  <c r="C35" i="6"/>
  <c r="C23" i="6"/>
  <c r="C42" i="6" l="1"/>
  <c r="C52" i="10"/>
  <c r="C51" i="10"/>
  <c r="C50" i="10"/>
  <c r="C48" i="10"/>
  <c r="C49" i="10"/>
  <c r="B48" i="10"/>
  <c r="C47" i="10"/>
  <c r="C43" i="10"/>
  <c r="C41" i="10"/>
  <c r="C40" i="10"/>
  <c r="C39" i="10"/>
  <c r="C38" i="10"/>
  <c r="C37" i="10"/>
  <c r="C36" i="10"/>
  <c r="C35" i="10"/>
  <c r="C29" i="10"/>
  <c r="C45" i="10" l="1"/>
  <c r="C33" i="10" l="1"/>
  <c r="C54" i="10" s="1"/>
  <c r="C16" i="10"/>
  <c r="C17" i="10"/>
  <c r="C18" i="10"/>
  <c r="C19" i="10"/>
  <c r="C20" i="10"/>
  <c r="C15" i="10"/>
  <c r="B16" i="10"/>
  <c r="B17" i="10"/>
  <c r="B18" i="10"/>
  <c r="B19" i="10"/>
  <c r="B20" i="10"/>
  <c r="B21" i="10"/>
  <c r="B15" i="10"/>
  <c r="C31" i="6" l="1"/>
  <c r="C27" i="6"/>
  <c r="A31" i="6"/>
  <c r="D13" i="6"/>
  <c r="D30" i="7" l="1"/>
  <c r="D16" i="7" l="1"/>
  <c r="C55" i="1" l="1"/>
  <c r="C21" i="10" l="1"/>
  <c r="C47" i="1"/>
  <c r="E23" i="1"/>
  <c r="G20" i="1" l="1"/>
  <c r="D24" i="7" l="1"/>
  <c r="E22" i="7" s="1"/>
  <c r="C31" i="10"/>
  <c r="D25" i="10" s="1"/>
  <c r="E35" i="1"/>
  <c r="D11" i="10" l="1"/>
  <c r="E9" i="10" s="1"/>
  <c r="C23" i="10" l="1"/>
  <c r="A37" i="1"/>
  <c r="E14" i="7"/>
  <c r="E9" i="7" s="1"/>
  <c r="G21" i="3"/>
  <c r="E39" i="7"/>
  <c r="E39" i="1"/>
  <c r="G42" i="1" s="1"/>
  <c r="D41" i="7"/>
  <c r="D40" i="6" l="1"/>
  <c r="F44" i="7"/>
  <c r="D9" i="6" l="1"/>
  <c r="G15" i="3"/>
  <c r="F14" i="7"/>
  <c r="F16" i="7" s="1"/>
  <c r="F27" i="7"/>
  <c r="F26" i="7"/>
  <c r="F43" i="7"/>
  <c r="F39" i="7" s="1"/>
  <c r="G25" i="3"/>
  <c r="G26" i="1" l="1"/>
  <c r="G29" i="1" s="1"/>
  <c r="G10" i="3"/>
  <c r="G30" i="3" s="1"/>
  <c r="F22" i="7"/>
  <c r="F9" i="7" s="1"/>
  <c r="H13" i="3" l="1"/>
  <c r="H15" i="3"/>
  <c r="H17" i="3"/>
  <c r="H10" i="3"/>
  <c r="H12" i="3"/>
  <c r="H25" i="3"/>
  <c r="H27" i="3"/>
  <c r="H30" i="3" l="1"/>
</calcChain>
</file>

<file path=xl/sharedStrings.xml><?xml version="1.0" encoding="utf-8"?>
<sst xmlns="http://schemas.openxmlformats.org/spreadsheetml/2006/main" count="2457" uniqueCount="496">
  <si>
    <t>UNIDAD DE FINANZAS</t>
  </si>
  <si>
    <t>(miles de colones)</t>
  </si>
  <si>
    <t>Ingresos:</t>
  </si>
  <si>
    <t>Presupuesto definitivo</t>
  </si>
  <si>
    <t>Ingresos reales</t>
  </si>
  <si>
    <t>Egresos:</t>
  </si>
  <si>
    <t>Egresos reales</t>
  </si>
  <si>
    <t xml:space="preserve">          Superávit de egresos</t>
  </si>
  <si>
    <t>RESUMEN</t>
  </si>
  <si>
    <t>menos</t>
  </si>
  <si>
    <t>Gastos reales</t>
  </si>
  <si>
    <t>INGRESOS CORRIENTES</t>
  </si>
  <si>
    <t>TRANSFERENCIAS CORRIENTES</t>
  </si>
  <si>
    <t>GASTOS CORRIENTES</t>
  </si>
  <si>
    <t>1 1</t>
  </si>
  <si>
    <t>GASTOS DE CONSUMO</t>
  </si>
  <si>
    <t>1 1 1   Sueldos y salarios</t>
  </si>
  <si>
    <t>1 1 2  Adquisición de Bienes y Servicios</t>
  </si>
  <si>
    <t>1 3</t>
  </si>
  <si>
    <t>1 3 2</t>
  </si>
  <si>
    <t>Al sector público</t>
  </si>
  <si>
    <t>2</t>
  </si>
  <si>
    <t>GASTOS DE CAPITAL</t>
  </si>
  <si>
    <t>2 1</t>
  </si>
  <si>
    <t>2 1 5  Otras construcciones</t>
  </si>
  <si>
    <t xml:space="preserve">2 2 </t>
  </si>
  <si>
    <t>COMPRA DE MAQUINARIA Y EQUIPO</t>
  </si>
  <si>
    <t>2 2 1  Maquinaria y equipo</t>
  </si>
  <si>
    <t>TOTAL GASTOS REALES</t>
  </si>
  <si>
    <t>TOTAL</t>
  </si>
  <si>
    <t>0</t>
  </si>
  <si>
    <t>Dietas</t>
  </si>
  <si>
    <t>Tiempo Extraordinario</t>
  </si>
  <si>
    <t>1</t>
  </si>
  <si>
    <t xml:space="preserve">Seguros </t>
  </si>
  <si>
    <t>MATERIALES Y SUMINISTROS</t>
  </si>
  <si>
    <t>Prestaciones Legales</t>
  </si>
  <si>
    <t>INSTITUTO NACIONAL DE ESTADISTICA Y CENSOS</t>
  </si>
  <si>
    <t>PROGRAMA 01</t>
  </si>
  <si>
    <t>PROGRAMA 02</t>
  </si>
  <si>
    <t>PROGRAMA 03</t>
  </si>
  <si>
    <t>en colones</t>
  </si>
  <si>
    <t>INGRESOS TOTALES</t>
  </si>
  <si>
    <t>1.0.0.0.00.00.0.0.000</t>
  </si>
  <si>
    <t>1.3.0.0.00.00.0.0.000</t>
  </si>
  <si>
    <t xml:space="preserve">   INGRESOS NO TRIBUTARIOS</t>
  </si>
  <si>
    <t>1.3.1.0.00.00.0.0.000</t>
  </si>
  <si>
    <t xml:space="preserve">      Venta de bienes y servicios</t>
  </si>
  <si>
    <t>1.3.1.2.09.09.0.0.000</t>
  </si>
  <si>
    <t>1.4.0.0.00.00.0.0.000</t>
  </si>
  <si>
    <t>1.4.1.0.00.00.0.0.000</t>
  </si>
  <si>
    <t xml:space="preserve">   TRANSFERENCIAS CORRIENTES DEL SECTOR PUBLICO</t>
  </si>
  <si>
    <t>1.4.1.1.00.00.0.0.000</t>
  </si>
  <si>
    <t xml:space="preserve">          Transferencias Corrientes del Gobierno Central</t>
  </si>
  <si>
    <t>1.4.1.6.00.00.0.0.000</t>
  </si>
  <si>
    <t>3.0.0.0.00.00.0.0.000</t>
  </si>
  <si>
    <t>FINANCIAMIENTO</t>
  </si>
  <si>
    <t>3.3.0.0.00.00.0.0.000</t>
  </si>
  <si>
    <t xml:space="preserve">      Recursos de vigencias anteriores</t>
  </si>
  <si>
    <t>3.3.1.0.00.00.0.0.000</t>
  </si>
  <si>
    <t xml:space="preserve">          Superávit libre</t>
  </si>
  <si>
    <t>3.3.2.0.00.00.0.0.000</t>
  </si>
  <si>
    <t xml:space="preserve">          Superávit específico</t>
  </si>
  <si>
    <t>Contribución Patronal C.C.S.S.</t>
  </si>
  <si>
    <t>Contribución Patronal Banco Popular</t>
  </si>
  <si>
    <t>Otros Servicios No Especificados</t>
  </si>
  <si>
    <t>BIENES DURADEROS</t>
  </si>
  <si>
    <t>0.01.01</t>
  </si>
  <si>
    <t>0.02.01</t>
  </si>
  <si>
    <t>0.02.05</t>
  </si>
  <si>
    <t>0.03.01</t>
  </si>
  <si>
    <t>0.03.02</t>
  </si>
  <si>
    <t>0.03.03</t>
  </si>
  <si>
    <t>0.03.99</t>
  </si>
  <si>
    <t>0.04.01</t>
  </si>
  <si>
    <t>0.04.02</t>
  </si>
  <si>
    <t>0.04.03</t>
  </si>
  <si>
    <t>0.04.04</t>
  </si>
  <si>
    <t>0.04.05</t>
  </si>
  <si>
    <t>0.05.02</t>
  </si>
  <si>
    <t>0.05.03</t>
  </si>
  <si>
    <t>1.04.04</t>
  </si>
  <si>
    <t>1.06.01</t>
  </si>
  <si>
    <t>1.99.99</t>
  </si>
  <si>
    <t>6.01.02</t>
  </si>
  <si>
    <t>6.07.01</t>
  </si>
  <si>
    <t>INGRESOS REALES</t>
  </si>
  <si>
    <t>1.01.02</t>
  </si>
  <si>
    <t>1.01.01</t>
  </si>
  <si>
    <t>1.02.01</t>
  </si>
  <si>
    <t>1.02.02</t>
  </si>
  <si>
    <t>1.02.03</t>
  </si>
  <si>
    <t>1.03.01</t>
  </si>
  <si>
    <t>1.03.02</t>
  </si>
  <si>
    <t>1.03.03</t>
  </si>
  <si>
    <t>1.03.06</t>
  </si>
  <si>
    <t>1.04.99</t>
  </si>
  <si>
    <t>1.05.01</t>
  </si>
  <si>
    <t>1.05.02</t>
  </si>
  <si>
    <t>1.05.03</t>
  </si>
  <si>
    <t>1.05.04</t>
  </si>
  <si>
    <t>1.07.02</t>
  </si>
  <si>
    <t>1.07.03</t>
  </si>
  <si>
    <t>1.07.01</t>
  </si>
  <si>
    <t>1.08.05</t>
  </si>
  <si>
    <t>1.08.06</t>
  </si>
  <si>
    <t>1.08.07</t>
  </si>
  <si>
    <t>1.08.08</t>
  </si>
  <si>
    <t>1.99.05</t>
  </si>
  <si>
    <t>Telecomunicaciones</t>
  </si>
  <si>
    <t>Deducibles</t>
  </si>
  <si>
    <t>1.08.01</t>
  </si>
  <si>
    <t>2.01.01</t>
  </si>
  <si>
    <t>2.01.02</t>
  </si>
  <si>
    <t>2.01.04</t>
  </si>
  <si>
    <t>2.03.01</t>
  </si>
  <si>
    <t>2.03.03</t>
  </si>
  <si>
    <t>2.03.04</t>
  </si>
  <si>
    <t>2.03.05</t>
  </si>
  <si>
    <t>2.03.06</t>
  </si>
  <si>
    <t>2.03.99</t>
  </si>
  <si>
    <t>2.04.01</t>
  </si>
  <si>
    <t>2.04.02</t>
  </si>
  <si>
    <t>2.99.01</t>
  </si>
  <si>
    <t>2.99.03</t>
  </si>
  <si>
    <t>2.99.04</t>
  </si>
  <si>
    <t>2.99.05</t>
  </si>
  <si>
    <t>2.99.99</t>
  </si>
  <si>
    <t>Madera y sus derivados</t>
  </si>
  <si>
    <t>5.01.03</t>
  </si>
  <si>
    <t>5.01.04</t>
  </si>
  <si>
    <t>5.01.05</t>
  </si>
  <si>
    <t>5.01.06</t>
  </si>
  <si>
    <t>5.01.99</t>
  </si>
  <si>
    <t>9.02.01</t>
  </si>
  <si>
    <t>1.04.05</t>
  </si>
  <si>
    <t>Servicios en Ciencias Económicas y Sociales</t>
  </si>
  <si>
    <t>1.04.03</t>
  </si>
  <si>
    <t xml:space="preserve">   TRANSFERENCIAS CORRIENTES DEL SECTOR EXTERNO</t>
  </si>
  <si>
    <t xml:space="preserve">          Transferencias Corrientes de Inst.Públicas  Financieras </t>
  </si>
  <si>
    <t>1.4.1.2.00.00.0.0.000</t>
  </si>
  <si>
    <t xml:space="preserve">INGRESOS CORRIENTES </t>
  </si>
  <si>
    <t xml:space="preserve">LIQUIDACION DEFINITIVA </t>
  </si>
  <si>
    <t xml:space="preserve">ESTADO DE ORIGEN Y APLICACIÓN DE RECURSOS </t>
  </si>
  <si>
    <t>ORIGEN DE LOS RECURSOS</t>
  </si>
  <si>
    <t>TRANSFERENCIAS CORRIENTES DEL SECTOR PUBLICO</t>
  </si>
  <si>
    <t xml:space="preserve">   TRANSFERENCIAS CTES DEL GOBIERNO CENTRAL</t>
  </si>
  <si>
    <t xml:space="preserve">   TRANSF. CTES INST. PUBLICAS FINANCIERAS B.C.C.R.</t>
  </si>
  <si>
    <t>TRANSFERENCIAS CORRIENTES DE ORGANOS DESCONCENTRADOS</t>
  </si>
  <si>
    <t>TRANSFERENCIAS CORRIENTES DE ORGANISMOS INTERNACIONALES</t>
  </si>
  <si>
    <t>APLICACIÓN DE LOS RECURSOS</t>
  </si>
  <si>
    <t>SUBP.</t>
  </si>
  <si>
    <t>DESCRIPCION</t>
  </si>
  <si>
    <t>REMUNERACIONES</t>
  </si>
  <si>
    <t>REMUNERACIONES BASICAS</t>
  </si>
  <si>
    <t>Salarios por Cargos Fijos</t>
  </si>
  <si>
    <t>0.01.03</t>
  </si>
  <si>
    <t>Salarios por Servicios Especiales</t>
  </si>
  <si>
    <t>0.01.05</t>
  </si>
  <si>
    <t xml:space="preserve">Suplencias </t>
  </si>
  <si>
    <t>0.02</t>
  </si>
  <si>
    <t>REMUNERACIONES EVENTUALES</t>
  </si>
  <si>
    <t>0.03</t>
  </si>
  <si>
    <t>INCENTIVOS SALARIALES</t>
  </si>
  <si>
    <t>Aumentos Anuales</t>
  </si>
  <si>
    <t>Dedicación Exclusiva / Prohibición</t>
  </si>
  <si>
    <t>Salario Adicional</t>
  </si>
  <si>
    <t>0.03.04</t>
  </si>
  <si>
    <t>Salario Escolar</t>
  </si>
  <si>
    <t>Otros Incentivos Salariales</t>
  </si>
  <si>
    <t>0.04</t>
  </si>
  <si>
    <t>CONTRIB. PATR. AL DESARROLLO Y SEG. SOCIAL</t>
  </si>
  <si>
    <t xml:space="preserve">Instituto Mixto de Ayuda Social </t>
  </si>
  <si>
    <t>Instituto Nacional de Aprendizaje</t>
  </si>
  <si>
    <t>Contribución a FODESAF</t>
  </si>
  <si>
    <t>0.05</t>
  </si>
  <si>
    <t>CONT. PATR. A FONDOS DE PENS. Y CAPITALIZACION</t>
  </si>
  <si>
    <t>Aporte Patronal al Regimen de Pensiones Complementarias (RPC)</t>
  </si>
  <si>
    <t>Aporte Patronal al Fondo de Capitalización Laboral (FCL)</t>
  </si>
  <si>
    <t>0.99</t>
  </si>
  <si>
    <t xml:space="preserve">REMUNERACIONES </t>
  </si>
  <si>
    <t>0.99.99</t>
  </si>
  <si>
    <t xml:space="preserve">Otras Remuneracioes </t>
  </si>
  <si>
    <t>SERVICIOS</t>
  </si>
  <si>
    <t>1.01</t>
  </si>
  <si>
    <t>ALQUILERES</t>
  </si>
  <si>
    <t>Alquiler de Edificios y Terrenos</t>
  </si>
  <si>
    <t>Alquiler de Maquinaria, Equipo y Mobiliario</t>
  </si>
  <si>
    <t>1.01.03</t>
  </si>
  <si>
    <t>Alquiler de Equipo de Cómputo</t>
  </si>
  <si>
    <t>1.01.99</t>
  </si>
  <si>
    <t>Otros Alquileres</t>
  </si>
  <si>
    <t>1.02</t>
  </si>
  <si>
    <t>SERVICIOS BASICOS</t>
  </si>
  <si>
    <t>Servicio de Agua y Alcantarillado</t>
  </si>
  <si>
    <t>Servicio de Energía Eléctrica</t>
  </si>
  <si>
    <t>Servicio de Correo</t>
  </si>
  <si>
    <t>1.02.99</t>
  </si>
  <si>
    <t>Otros Servicios Básicos</t>
  </si>
  <si>
    <t>1.03</t>
  </si>
  <si>
    <t>SERVICIOS COMERCIALES Y FINANCIEROS</t>
  </si>
  <si>
    <t>Servicio de Información</t>
  </si>
  <si>
    <t>Servicio de Publicidad y Propaganda</t>
  </si>
  <si>
    <t>Servicio de Impresión, Encuadernación y Otros</t>
  </si>
  <si>
    <t>1.03.04</t>
  </si>
  <si>
    <t>Servicio de Transporte de Bienes</t>
  </si>
  <si>
    <t>1.03.05</t>
  </si>
  <si>
    <t>Servicios Aduaneros</t>
  </si>
  <si>
    <t>Comisiones y otros Gastos por Servicios Financieros</t>
  </si>
  <si>
    <t>1.04</t>
  </si>
  <si>
    <t>SERVICIOS DE GESTION Y APOYO</t>
  </si>
  <si>
    <t>1.04.02</t>
  </si>
  <si>
    <t xml:space="preserve">Servicios Juridicos </t>
  </si>
  <si>
    <t xml:space="preserve">Servicios de Ingenieria </t>
  </si>
  <si>
    <t>Servicios de Desarrollo de Sistemas Informáticos</t>
  </si>
  <si>
    <t xml:space="preserve">Servicio de desarrollo de sistemas informáticos </t>
  </si>
  <si>
    <t>1.04.06</t>
  </si>
  <si>
    <t>Servicios Generales</t>
  </si>
  <si>
    <t>Otros Servicios de Gestión y Apoyo</t>
  </si>
  <si>
    <t>1.05</t>
  </si>
  <si>
    <t>GASTOS DE VIAJE Y DE TRANSPORTE</t>
  </si>
  <si>
    <t>Transporte dentro del País</t>
  </si>
  <si>
    <t>Gastos de Viaje dentro del País</t>
  </si>
  <si>
    <t>Transporte al Exterior</t>
  </si>
  <si>
    <t>Gastos de Viaje al Exterior</t>
  </si>
  <si>
    <t>1.06</t>
  </si>
  <si>
    <t>SEGUROS, REASEGUROS Y OTRAS OBLIGACIONES</t>
  </si>
  <si>
    <t>1.07</t>
  </si>
  <si>
    <t>CAPACITACION Y PROTOCOLO</t>
  </si>
  <si>
    <t>Actividades de Capacitación</t>
  </si>
  <si>
    <t>Actividades Protocolarias y Sociales</t>
  </si>
  <si>
    <t>Gastos de Representación Institucional</t>
  </si>
  <si>
    <t>1.08</t>
  </si>
  <si>
    <t>MANTENIMIENTO Y REPARACION</t>
  </si>
  <si>
    <t>Mant. y Rep. de Edificios y Locales</t>
  </si>
  <si>
    <t>1.08.03</t>
  </si>
  <si>
    <t>Mant. y Rep. de Instalaciones y otras Obras</t>
  </si>
  <si>
    <t>Mant. y Rep. de Equipo de Transporte</t>
  </si>
  <si>
    <t>Mant. y Rep. de Equipo de Comunicación</t>
  </si>
  <si>
    <t>Mant. y Rep. de Mobiliario y  Equipo</t>
  </si>
  <si>
    <t>Mant. y Rep. de Mobiliario y  Equipo y Sistemas de Información</t>
  </si>
  <si>
    <t>1.08.99</t>
  </si>
  <si>
    <t>Mant. y Rep. de Otros Equipos</t>
  </si>
  <si>
    <t>1.99</t>
  </si>
  <si>
    <t>SERVICIOS DIVERSOS</t>
  </si>
  <si>
    <t>2.01</t>
  </si>
  <si>
    <t>PRODUCTOS QUIMICOS Y CONEXOS</t>
  </si>
  <si>
    <t>Combustibles y Lubricantes</t>
  </si>
  <si>
    <t>Productos Farmacéuticos y Medicinales</t>
  </si>
  <si>
    <t>Tintas, Pinturas y Diluyentes</t>
  </si>
  <si>
    <t>2.01.99</t>
  </si>
  <si>
    <t>Otros Productos Químicos</t>
  </si>
  <si>
    <t>2.02</t>
  </si>
  <si>
    <t xml:space="preserve">ALIMENTOS Y PRODUCTOS AGROPECUARIOS </t>
  </si>
  <si>
    <t>2.02.03</t>
  </si>
  <si>
    <t xml:space="preserve">Alimentos y bebidas </t>
  </si>
  <si>
    <t>2.03</t>
  </si>
  <si>
    <t>MATERIALES PARA CONSTRUCCION Y MANTENIMIENTO</t>
  </si>
  <si>
    <t>Materiales y Productos Metálicos</t>
  </si>
  <si>
    <t>Materiales y Productos Eléctricos, Telefónicos y de Cómputo</t>
  </si>
  <si>
    <t>Materiales y Productos de Vidrio</t>
  </si>
  <si>
    <t>Materiales y Productos de Plástico</t>
  </si>
  <si>
    <t>Otros Materiales de Uso en la Construcción</t>
  </si>
  <si>
    <t>2.04</t>
  </si>
  <si>
    <t>HERRAMIENTAS, REPUESTOS Y ACCESORIOS</t>
  </si>
  <si>
    <t>Herramientas e Instrumentos</t>
  </si>
  <si>
    <t>Repuestos y Accesorios</t>
  </si>
  <si>
    <t>2.99</t>
  </si>
  <si>
    <t>UTILES, MATERIALES Y SUMINISTROS DIVERSOS</t>
  </si>
  <si>
    <t>Utiles y Materiales de Oficina y Cómputo</t>
  </si>
  <si>
    <t>2.99.02</t>
  </si>
  <si>
    <t>Utiles y Materiales Médico, Hospitalario y de Investigación</t>
  </si>
  <si>
    <t>Productos de Papel, Cartón e Impresos</t>
  </si>
  <si>
    <t>Textiles y Vestuarios</t>
  </si>
  <si>
    <t>Utiles y Materiales de Limpieza</t>
  </si>
  <si>
    <t>2.99.06</t>
  </si>
  <si>
    <t>Utiles y Materiales de Resguardo y Seguridad</t>
  </si>
  <si>
    <t>Otros Utiles, Materiales y Suministros</t>
  </si>
  <si>
    <t>5.01</t>
  </si>
  <si>
    <t>MAQUINARIA, EQUIPO Y MOBILIARIO</t>
  </si>
  <si>
    <t>5.01.01</t>
  </si>
  <si>
    <t xml:space="preserve">Maquinaria y Equipo de Producción </t>
  </si>
  <si>
    <t>5.01.02</t>
  </si>
  <si>
    <t>Equipo de Transporte</t>
  </si>
  <si>
    <t>Equipo de Comunicación</t>
  </si>
  <si>
    <t>Equipo y Mobiliario de Oficina</t>
  </si>
  <si>
    <t>Equipo y Programas de Cómputo</t>
  </si>
  <si>
    <t>Equipo Sanitario, de Laboratorio e Investigación</t>
  </si>
  <si>
    <t>5.01.07</t>
  </si>
  <si>
    <t>Equipo y Mobiliario Educacional, Deportivo y  Recreativo</t>
  </si>
  <si>
    <t>Maquinaria y Equipo Diverso</t>
  </si>
  <si>
    <t>5.02</t>
  </si>
  <si>
    <t>CONSTRUCCIONES, ADICIONES Y MEJORAS</t>
  </si>
  <si>
    <t>5.02.01</t>
  </si>
  <si>
    <t>Edificios</t>
  </si>
  <si>
    <t>5.02.07</t>
  </si>
  <si>
    <t>Instalaciones</t>
  </si>
  <si>
    <t>5.02.99</t>
  </si>
  <si>
    <t>Otras Construcciones, Adiciones y Mejoras</t>
  </si>
  <si>
    <t>5.99</t>
  </si>
  <si>
    <t>5.99.99</t>
  </si>
  <si>
    <t>Otros Bienes Duraderos</t>
  </si>
  <si>
    <t xml:space="preserve">TRANSFERENCIAS CORRIENTES </t>
  </si>
  <si>
    <t>6.01</t>
  </si>
  <si>
    <t>TRANSFERENCIAS CORRIENTES AL SECTOR PUBLICO</t>
  </si>
  <si>
    <t>Transferencias a Organos Desconcentrados</t>
  </si>
  <si>
    <t>6.03</t>
  </si>
  <si>
    <t>PRESTACIONES LEGALES</t>
  </si>
  <si>
    <t>6.07</t>
  </si>
  <si>
    <t>TRANSFERENCIAS CORRIENTES AL SECTOR EXTERNO</t>
  </si>
  <si>
    <t>Transferencias Corrientes a Organismos Internacionales</t>
  </si>
  <si>
    <t>6.07.02</t>
  </si>
  <si>
    <t xml:space="preserve">Transferencias Corrientes al sector externo </t>
  </si>
  <si>
    <t>CUENTAS ESPECIALES</t>
  </si>
  <si>
    <t>9.01</t>
  </si>
  <si>
    <t>CUENTAS ESPECIALES DIVERSAS</t>
  </si>
  <si>
    <t>9.01.01</t>
  </si>
  <si>
    <t>Gastos  Confidenciales</t>
  </si>
  <si>
    <t>9.02</t>
  </si>
  <si>
    <t>SUMAS SIN ASIGNACION PRESUPUESTARIA</t>
  </si>
  <si>
    <t>Sumas Libres sin Asignación Presupuestaria</t>
  </si>
  <si>
    <t>9.02.02</t>
  </si>
  <si>
    <t>Sumas con Destino Específico sin Asignación Presupuestaria</t>
  </si>
  <si>
    <t xml:space="preserve">INGRESOS NO TRIBUTARIOS </t>
  </si>
  <si>
    <t xml:space="preserve">Ingresos No especificados </t>
  </si>
  <si>
    <t xml:space="preserve">Ingresos Varios no especificados </t>
  </si>
  <si>
    <t>AREA DE ADMINISTRACION Y FINANZAS</t>
  </si>
  <si>
    <t xml:space="preserve">         Superávit específico </t>
  </si>
  <si>
    <t xml:space="preserve">RECURSOS DE VIGENCIAS ANTERIORES </t>
  </si>
  <si>
    <t>SUPERAVIT DEL PERIODO</t>
  </si>
  <si>
    <t>GASTOS REALES SEGÚN CLASIFICACION ECONOMICA</t>
  </si>
  <si>
    <t>FORMACION DE CAPITAL</t>
  </si>
  <si>
    <t>ENAHO</t>
  </si>
  <si>
    <t>ECE</t>
  </si>
  <si>
    <t>PROGRAMA 04</t>
  </si>
  <si>
    <t xml:space="preserve">         Superávit Libre</t>
  </si>
  <si>
    <t>1.02.04</t>
  </si>
  <si>
    <t>1.09.99</t>
  </si>
  <si>
    <t>Otros Impuesto</t>
  </si>
  <si>
    <t>6.03.01</t>
  </si>
  <si>
    <t>2.03.02</t>
  </si>
  <si>
    <t>Materiales y Productos Minerales y Asfálticos</t>
  </si>
  <si>
    <t>2.99.07</t>
  </si>
  <si>
    <t>Utiles y Materiales de Cocina y Comedor</t>
  </si>
  <si>
    <t>ENIGH</t>
  </si>
  <si>
    <t/>
  </si>
  <si>
    <t>ENC.ECONOM.EMPRESAS</t>
  </si>
  <si>
    <t>5.99.03</t>
  </si>
  <si>
    <t>Bienes Intangibles</t>
  </si>
  <si>
    <t>6.06</t>
  </si>
  <si>
    <t>6.06.01</t>
  </si>
  <si>
    <t>OTRAS TRANSFERENCIAS CORRIENTES AL SECTOR PRIVADO</t>
  </si>
  <si>
    <t>Indemnizaciones</t>
  </si>
  <si>
    <t>6.01.01</t>
  </si>
  <si>
    <t>Transferencias Corrientes al gobierno central</t>
  </si>
  <si>
    <t>CLASIFICACION DE INGRESOS PRESUPUESTADOS</t>
  </si>
  <si>
    <t xml:space="preserve"> </t>
  </si>
  <si>
    <t>SUPERAVIT PRESUPUESTARIOS DEL PERIODO</t>
  </si>
  <si>
    <t>Ingresos no recibidos BCCR</t>
  </si>
  <si>
    <t>FUENTE DE FINANCIAMIENTO</t>
  </si>
  <si>
    <t xml:space="preserve">MONTO </t>
  </si>
  <si>
    <t>SUBPARTIDAS A FINANCIAR</t>
  </si>
  <si>
    <t>0.01</t>
  </si>
  <si>
    <t>Servicios Especiales</t>
  </si>
  <si>
    <t>Suplencias</t>
  </si>
  <si>
    <t>Contribución Patronal al Instituto Nacional de Aprendizaje</t>
  </si>
  <si>
    <t>Alquiler de Edificios, Locales y Terrenos</t>
  </si>
  <si>
    <t>Información</t>
  </si>
  <si>
    <t>Publicidad y Propaganda</t>
  </si>
  <si>
    <t>Impresión, Encuadernación y Otros</t>
  </si>
  <si>
    <t>Transporte de Bienes</t>
  </si>
  <si>
    <t>ALIMENTOS Y PRODUCTOS AGROPECUARIOS</t>
  </si>
  <si>
    <t>Otras Transferencias Corrientes al Sector Externo</t>
  </si>
  <si>
    <t>TOTAL ORIGEN</t>
  </si>
  <si>
    <t>TOTAL APLICACIONES</t>
  </si>
  <si>
    <t>1.09</t>
  </si>
  <si>
    <t>IMPUESTOS</t>
  </si>
  <si>
    <t>RECURSOS DE VIGENCIAS ANTERIORES</t>
  </si>
  <si>
    <t>SUPERAVIT LIBRE</t>
  </si>
  <si>
    <t>SUPERAVIT ESPECIFICO</t>
  </si>
  <si>
    <t>TOTAL GENERAL RECURSOS</t>
  </si>
  <si>
    <t>TOTAL GENERAL APLICACIONES</t>
  </si>
  <si>
    <t>TOTAL SUPERAVIT LIBRE Y ESPECIFICO</t>
  </si>
  <si>
    <t xml:space="preserve">PROGRAMAS INEC </t>
  </si>
  <si>
    <t xml:space="preserve">TOTAL PROGRAMAS INEC </t>
  </si>
  <si>
    <t>DEE</t>
  </si>
  <si>
    <t>Unidad IPC</t>
  </si>
  <si>
    <t>ENAE</t>
  </si>
  <si>
    <t>MODULO DE GASTOS</t>
  </si>
  <si>
    <t>ACTUALIZACION IPC</t>
  </si>
  <si>
    <t>SUBTOTAL REMUNERACIONES E INCENTIVOS</t>
  </si>
  <si>
    <t>Retribución por años servidos</t>
  </si>
  <si>
    <t>Restricción al ejercicio liberal de la profesión</t>
  </si>
  <si>
    <t>Decimotercer mes</t>
  </si>
  <si>
    <t>SUBTOTAL CARGAS SOCIALES</t>
  </si>
  <si>
    <t>Contribución Patronal al Instituto Mixto de Ayuda Social</t>
  </si>
  <si>
    <t>REMUNERACIONES DIVERSAS</t>
  </si>
  <si>
    <t>Otras remuneraciones</t>
  </si>
  <si>
    <t>1.03.07</t>
  </si>
  <si>
    <t>Servicio de transferencia electrónica de información</t>
  </si>
  <si>
    <t>Servicios jurídicos</t>
  </si>
  <si>
    <t>Servicios de ingeniería</t>
  </si>
  <si>
    <t>1.08.04</t>
  </si>
  <si>
    <t>Mant. y Rep. de maquinaria y equipo de producción</t>
  </si>
  <si>
    <t>Otros impuestos</t>
  </si>
  <si>
    <t>1.99.02</t>
  </si>
  <si>
    <t>Intereses moratorios y multas</t>
  </si>
  <si>
    <t>Alimentos y bebidas</t>
  </si>
  <si>
    <t>Bienes intangibles</t>
  </si>
  <si>
    <t>Transferencias corrientes al Gobierno Central</t>
  </si>
  <si>
    <t>Útiles y materiales de cocina y comedor</t>
  </si>
  <si>
    <t>Ingresos Recibidos por el Ministerio de Cultura</t>
  </si>
  <si>
    <t>0.05.01</t>
  </si>
  <si>
    <t>Contribución Patronal al Seguro de Pensiones C.C.S.S.</t>
  </si>
  <si>
    <t>Servicios de Transferencia Electrónica de Información</t>
  </si>
  <si>
    <t>TOTAL PROGRAMAS BCCR Y OTROS</t>
  </si>
  <si>
    <t xml:space="preserve">      Superávit  de ingresos</t>
  </si>
  <si>
    <t>UNICEF</t>
  </si>
  <si>
    <t>Ingresos no recibidos Venta de Servicios</t>
  </si>
  <si>
    <t>Ingresos no recibidos UNICEF</t>
  </si>
  <si>
    <t>LIBRE</t>
  </si>
  <si>
    <t>ESPECIFICO</t>
  </si>
  <si>
    <t xml:space="preserve">COMPOSICION DEL SUPERAVIT </t>
  </si>
  <si>
    <t>Sueldos por Cargos Fijos</t>
  </si>
  <si>
    <t>Salario escolar</t>
  </si>
  <si>
    <t>Contribución Patronal al Seguro de Salud de la C.C.S.S.</t>
  </si>
  <si>
    <t>Contribución Patronal al B.P.D.C.</t>
  </si>
  <si>
    <t>Contribución Patronal al Seguro de Pensiones de la C.C.S.S.</t>
  </si>
  <si>
    <t>Aporte Patronal al Régimen Obligatorio de Pensiones Compl.</t>
  </si>
  <si>
    <t>Comisiones y Gastos por Servicios Financieros y Comerciales</t>
  </si>
  <si>
    <t>Viáticos dentro del País</t>
  </si>
  <si>
    <t>Viáticos al Exterior</t>
  </si>
  <si>
    <t>Mant. y Rep. de Maquinaria y Equipo de Producción</t>
  </si>
  <si>
    <t>Mant. y Rep. de Mobiliario y  Equipo de Oficina</t>
  </si>
  <si>
    <t>Otros Productos Químicos y Conexos</t>
  </si>
  <si>
    <t>Madera y sus Derivados</t>
  </si>
  <si>
    <t>Otros Materiales de Uso en la Construcción y Mantenimiento</t>
  </si>
  <si>
    <t>Otros Utiles, Materiales y Suministros Diversos</t>
  </si>
  <si>
    <t>Maquinaria y Equipo para la Producción</t>
  </si>
  <si>
    <t>Maquinaria y Equipo y Mobiliario Diverso</t>
  </si>
  <si>
    <t>Transferencias Corrientes al Gobierno Central</t>
  </si>
  <si>
    <t>Transferencias Corrientes a Organos Desconcentrados</t>
  </si>
  <si>
    <t xml:space="preserve">PROYECTOS BANCO CENTRAL </t>
  </si>
  <si>
    <t xml:space="preserve">PROYECTOS OTROS </t>
  </si>
  <si>
    <t>VENTAS DE SERVICIOS Y OTROS ING</t>
  </si>
  <si>
    <t>ENC. ESPECIALES (ENUD)</t>
  </si>
  <si>
    <t>ENC. ESPECIALES (ENADIS)</t>
  </si>
  <si>
    <t>ENAMEH</t>
  </si>
  <si>
    <t>ENA</t>
  </si>
  <si>
    <t>SUPERAVIT BCCR</t>
  </si>
  <si>
    <t>BANCO MUNDIAL</t>
  </si>
  <si>
    <t>1.3.9.9.0.0.0.0</t>
  </si>
  <si>
    <t>Reintegros en efectivo</t>
  </si>
  <si>
    <t>Ingreso varios no especificados</t>
  </si>
  <si>
    <t>CONAPDIS</t>
  </si>
  <si>
    <t>Transferencias Corrientes de Instituciones Descentralizadas no Empresariales(INAMU)</t>
  </si>
  <si>
    <t>TRANSFERENCIAS CORRIENTES INSTITUCIONES DESCENTRALIZADAS</t>
  </si>
  <si>
    <t>Venta de bienes y servicios</t>
  </si>
  <si>
    <t>1.4.3.1.00.00.0.0.00</t>
  </si>
  <si>
    <t>1.4.31.00.00.0.0.00</t>
  </si>
  <si>
    <t xml:space="preserve"> TRANSFERENCIAS CORRIENTES ORG. INTERNACIONALES</t>
  </si>
  <si>
    <t xml:space="preserve">   TRANSFERENCIAS CORRIENTES INSTITUCIONES DESCENTRALIZADAS</t>
  </si>
  <si>
    <t>SISTEMA DE ENCUESTAS DE HOGARES (SIEH)</t>
  </si>
  <si>
    <t>CNPV</t>
  </si>
  <si>
    <t>ENC. ESPECIALES (EMNA)</t>
  </si>
  <si>
    <t>HABILIDADES</t>
  </si>
  <si>
    <t xml:space="preserve">   TRANSFERENCIAS CORRIENTES DE ORGANISMOS INTERNACIONALES</t>
  </si>
  <si>
    <t>Banco Mundial</t>
  </si>
  <si>
    <t>PRESUPUESTO ORDINARIO 2018</t>
  </si>
  <si>
    <t>RANSF. CTES INST.DESCENTRALIZADAS</t>
  </si>
  <si>
    <t xml:space="preserve">   TRANSF. CTES ORGANISMOS INTERNACIONALES</t>
  </si>
  <si>
    <t xml:space="preserve">      BANCO MUNDIAL</t>
  </si>
  <si>
    <t xml:space="preserve">      UNICEF</t>
  </si>
  <si>
    <t>INGRESOS NO TRIBUTARIOS</t>
  </si>
  <si>
    <t>Ventas de bienes y  servicios</t>
  </si>
  <si>
    <t>Superávit Libre</t>
  </si>
  <si>
    <t>Superávit Especifico</t>
  </si>
  <si>
    <t xml:space="preserve">     Transferencias Corrientes del Gobierno Central</t>
  </si>
  <si>
    <t xml:space="preserve">    Transferencias Corrientes de Inst.Públicas  Financieras </t>
  </si>
  <si>
    <t xml:space="preserve">        Banco Central</t>
  </si>
  <si>
    <t>Año 2019</t>
  </si>
  <si>
    <t>AL 31 DE DICIEMBRE DE 2019</t>
  </si>
  <si>
    <t>PRESUPUESTO ORDINARIO 2019</t>
  </si>
  <si>
    <t>SUPERAVIT ENAE (OCDE)</t>
  </si>
  <si>
    <t>ENSCM</t>
  </si>
  <si>
    <t>ENC. ESPECIALES (ENSCM)</t>
  </si>
  <si>
    <t>Venta de otros servicios</t>
  </si>
  <si>
    <t>1.3.9.9.0.0.0</t>
  </si>
  <si>
    <t>1.3.1.2.09.09</t>
  </si>
  <si>
    <t xml:space="preserve">         Transferencias Ctes de Inst. Descentralizadas No Empresariales</t>
  </si>
  <si>
    <t xml:space="preserve">    1.3.1.2.09.09.0.0.000</t>
  </si>
  <si>
    <t xml:space="preserve">    1.4.1.3.00.00.0.0.000</t>
  </si>
  <si>
    <t>6.01.03</t>
  </si>
  <si>
    <t>Transferrencias Corrientes a Instituc. No empresariales</t>
  </si>
  <si>
    <t>TRANSFERENCIAS CORRIENTES INST. DESCENTRALIZADAS NO EMPRESARIALES</t>
  </si>
  <si>
    <t>DETALLE SUPERAVIT LIBRE Y ESPECIFICO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</si>
</sst>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164" formatCode="_(* #,##0.00_);_(* \(#,##0.00\);_(* &quot;-&quot;??_);_(@_)"/>
    <numFmt numFmtId="165" formatCode="_-* #,##0.00\ _¢_-;\-* #,##0.00\ _¢_-;_-* &quot;-&quot;??\ _¢_-;_-@_-"/>
    <numFmt numFmtId="166" formatCode="_([$€]* #,##0.00_);_([$€]* \(#,##0.00\);_([$€]* \-??_);_(@_)"/>
    <numFmt numFmtId="167" formatCode="#,##0.0"/>
    <numFmt numFmtId="168" formatCode="#,##0.00\ _$;[Red]\-#,##0.00\ _$"/>
    <numFmt numFmtId="169" formatCode="dd/mm/yy"/>
    <numFmt numFmtId="170" formatCode="#,##0.00;[Red]#,##0.00"/>
    <numFmt numFmtId="171" formatCode="_-* #,##0\ _¢_-;\-* #,##0\ _¢_-;_-* &quot;-&quot;??\ _¢_-;_-@_-"/>
    <numFmt numFmtId="172" formatCode="#,##0\ _$;[Red]\-#,##0\ _$"/>
    <numFmt numFmtId="173" formatCode="0.0%"/>
    <numFmt numFmtId="174" formatCode="#\ ###\ ###\ ##0"/>
    <numFmt numFmtId="175" formatCode="_(* #,##0_);_(* \(#,##0\);_(* &quot;-&quot;??_);_(@_)"/>
    <numFmt numFmtId="176" formatCode="#,##0_ ;\-#,##0\ "/>
  </numFmts>
  <fonts count="34" x14ac:knownFonts="1">
    <font>
      <sz val="10"/>
      <name val="Tahoma"/>
    </font>
    <font>
      <sz val="10"/>
      <name val="Tahoma"/>
      <family val="2"/>
    </font>
    <font>
      <b/>
      <sz val="10"/>
      <name val="Tahoma"/>
      <family val="2"/>
    </font>
    <font>
      <sz val="9"/>
      <name val="Tahoma"/>
      <family val="2"/>
    </font>
    <font>
      <sz val="8"/>
      <name val="Tahoma"/>
      <family val="2"/>
    </font>
    <font>
      <b/>
      <sz val="8"/>
      <name val="Tahoma"/>
      <family val="2"/>
    </font>
    <font>
      <b/>
      <sz val="9"/>
      <name val="Tahoma"/>
      <family val="2"/>
    </font>
    <font>
      <b/>
      <sz val="8"/>
      <name val="Tahoma"/>
      <family val="2"/>
    </font>
    <font>
      <b/>
      <i/>
      <sz val="9"/>
      <name val="Tw Cen MT"/>
      <family val="2"/>
    </font>
    <font>
      <b/>
      <sz val="10"/>
      <name val="Tw Cen MT"/>
      <family val="2"/>
    </font>
    <font>
      <sz val="10"/>
      <name val="Tw Cen MT"/>
      <family val="2"/>
    </font>
    <font>
      <b/>
      <sz val="9"/>
      <name val="Tw Cen MT"/>
      <family val="2"/>
    </font>
    <font>
      <sz val="9"/>
      <name val="Tw Cen MT"/>
      <family val="2"/>
    </font>
    <font>
      <b/>
      <sz val="11"/>
      <name val="Tw Cen MT"/>
      <family val="2"/>
    </font>
    <font>
      <sz val="11"/>
      <name val="Tw Cen MT"/>
      <family val="2"/>
    </font>
    <font>
      <b/>
      <i/>
      <sz val="11"/>
      <name val="Tw Cen MT"/>
      <family val="2"/>
    </font>
    <font>
      <b/>
      <sz val="9"/>
      <color indexed="20"/>
      <name val="Tw Cen MT"/>
      <family val="2"/>
    </font>
    <font>
      <b/>
      <sz val="9"/>
      <color indexed="18"/>
      <name val="Tw Cen MT"/>
      <family val="2"/>
    </font>
    <font>
      <b/>
      <sz val="9"/>
      <color indexed="14"/>
      <name val="Tw Cen MT"/>
      <family val="2"/>
    </font>
    <font>
      <b/>
      <sz val="9"/>
      <color indexed="12"/>
      <name val="Tw Cen MT"/>
      <family val="2"/>
    </font>
    <font>
      <b/>
      <sz val="12"/>
      <name val="Tw Cen MT"/>
      <family val="2"/>
    </font>
    <font>
      <sz val="12"/>
      <name val="Tw Cen MT"/>
      <family val="2"/>
    </font>
    <font>
      <b/>
      <sz val="10"/>
      <color theme="0"/>
      <name val="Tw Cen MT"/>
      <family val="2"/>
    </font>
    <font>
      <sz val="10"/>
      <color theme="0"/>
      <name val="Tw Cen MT"/>
      <family val="2"/>
    </font>
    <font>
      <sz val="9"/>
      <color theme="0"/>
      <name val="Tw Cen MT"/>
      <family val="2"/>
    </font>
    <font>
      <b/>
      <sz val="9"/>
      <color theme="0"/>
      <name val="Tw Cen MT"/>
      <family val="2"/>
    </font>
    <font>
      <b/>
      <i/>
      <sz val="10"/>
      <name val="Tw Cen MT"/>
      <family val="2"/>
    </font>
    <font>
      <i/>
      <sz val="10"/>
      <name val="Tw Cen MT"/>
      <family val="2"/>
    </font>
    <font>
      <sz val="11"/>
      <color theme="0"/>
      <name val="Tw Cen MT"/>
      <family val="2"/>
    </font>
    <font>
      <sz val="9"/>
      <name val="Arial"/>
      <family val="2"/>
    </font>
    <font>
      <sz val="10"/>
      <color theme="1"/>
      <name val="Tahoma"/>
      <family val="2"/>
    </font>
    <font>
      <sz val="11"/>
      <color theme="1"/>
      <name val="Tw Cen MT"/>
      <family val="2"/>
    </font>
    <font>
      <b/>
      <sz val="11"/>
      <color theme="1"/>
      <name val="Tw Cen MT"/>
      <family val="2"/>
    </font>
    <font>
      <u/>
      <sz val="11"/>
      <color theme="1"/>
      <name val="Tw Cen MT"/>
      <family val="2"/>
    </font>
  </fonts>
  <fills count="22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7">
    <xf numFmtId="0" fontId="0" fillId="0" borderId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474">
    <xf numFmtId="0" fontId="0" fillId="0" borderId="0" xfId="0"/>
    <xf numFmtId="0" fontId="1" fillId="0" borderId="0" xfId="0" applyFont="1"/>
    <xf numFmtId="0" fontId="3" fillId="0" borderId="0" xfId="0" applyFont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1" fillId="0" borderId="0" xfId="0" applyFont="1" applyFill="1" applyBorder="1"/>
    <xf numFmtId="0" fontId="5" fillId="0" borderId="0" xfId="0" applyFont="1" applyFill="1" applyBorder="1" applyAlignment="1">
      <alignment horizontal="center"/>
    </xf>
    <xf numFmtId="169" fontId="7" fillId="0" borderId="0" xfId="0" applyNumberFormat="1" applyFont="1" applyFill="1" applyBorder="1" applyAlignment="1">
      <alignment horizontal="center"/>
    </xf>
    <xf numFmtId="4" fontId="6" fillId="0" borderId="0" xfId="0" applyNumberFormat="1" applyFont="1" applyFill="1" applyBorder="1"/>
    <xf numFmtId="4" fontId="3" fillId="0" borderId="0" xfId="0" applyNumberFormat="1" applyFont="1" applyFill="1" applyBorder="1"/>
    <xf numFmtId="0" fontId="3" fillId="0" borderId="0" xfId="0" applyFont="1"/>
    <xf numFmtId="0" fontId="11" fillId="0" borderId="0" xfId="0" applyFont="1" applyFill="1" applyBorder="1" applyAlignment="1">
      <alignment horizontal="center"/>
    </xf>
    <xf numFmtId="0" fontId="0" fillId="0" borderId="0" xfId="0" applyFill="1"/>
    <xf numFmtId="0" fontId="9" fillId="8" borderId="0" xfId="0" applyFont="1" applyFill="1" applyBorder="1" applyAlignment="1">
      <alignment horizontal="left" vertical="center"/>
    </xf>
    <xf numFmtId="171" fontId="9" fillId="8" borderId="0" xfId="2" applyNumberFormat="1" applyFont="1" applyFill="1" applyBorder="1" applyAlignment="1">
      <alignment horizontal="right"/>
    </xf>
    <xf numFmtId="171" fontId="9" fillId="8" borderId="0" xfId="2" applyNumberFormat="1" applyFont="1" applyFill="1" applyBorder="1" applyAlignment="1">
      <alignment horizontal="right" vertical="center"/>
    </xf>
    <xf numFmtId="0" fontId="10" fillId="0" borderId="0" xfId="0" applyFont="1"/>
    <xf numFmtId="0" fontId="14" fillId="0" borderId="0" xfId="0" applyFont="1"/>
    <xf numFmtId="167" fontId="13" fillId="8" borderId="0" xfId="0" applyNumberFormat="1" applyFont="1" applyFill="1"/>
    <xf numFmtId="167" fontId="14" fillId="8" borderId="0" xfId="0" applyNumberFormat="1" applyFont="1" applyFill="1"/>
    <xf numFmtId="167" fontId="14" fillId="0" borderId="0" xfId="0" applyNumberFormat="1" applyFont="1"/>
    <xf numFmtId="167" fontId="14" fillId="0" borderId="0" xfId="0" applyNumberFormat="1" applyFont="1" applyFill="1"/>
    <xf numFmtId="167" fontId="13" fillId="11" borderId="0" xfId="0" applyNumberFormat="1" applyFont="1" applyFill="1"/>
    <xf numFmtId="167" fontId="15" fillId="0" borderId="0" xfId="0" applyNumberFormat="1" applyFont="1"/>
    <xf numFmtId="167" fontId="13" fillId="0" borderId="0" xfId="0" applyNumberFormat="1" applyFont="1" applyFill="1"/>
    <xf numFmtId="167" fontId="13" fillId="10" borderId="0" xfId="0" applyNumberFormat="1" applyFont="1" applyFill="1"/>
    <xf numFmtId="167" fontId="14" fillId="10" borderId="0" xfId="0" applyNumberFormat="1" applyFont="1" applyFill="1"/>
    <xf numFmtId="3" fontId="14" fillId="0" borderId="0" xfId="0" applyNumberFormat="1" applyFont="1"/>
    <xf numFmtId="3" fontId="13" fillId="8" borderId="0" xfId="0" applyNumberFormat="1" applyFont="1" applyFill="1"/>
    <xf numFmtId="3" fontId="13" fillId="8" borderId="3" xfId="0" applyNumberFormat="1" applyFont="1" applyFill="1" applyBorder="1"/>
    <xf numFmtId="3" fontId="13" fillId="11" borderId="0" xfId="0" applyNumberFormat="1" applyFont="1" applyFill="1"/>
    <xf numFmtId="3" fontId="13" fillId="11" borderId="3" xfId="0" applyNumberFormat="1" applyFont="1" applyFill="1" applyBorder="1"/>
    <xf numFmtId="3" fontId="13" fillId="0" borderId="0" xfId="0" applyNumberFormat="1" applyFont="1"/>
    <xf numFmtId="0" fontId="13" fillId="0" borderId="0" xfId="0" applyFont="1" applyFill="1" applyBorder="1" applyAlignment="1">
      <alignment horizontal="center"/>
    </xf>
    <xf numFmtId="168" fontId="13" fillId="0" borderId="0" xfId="0" applyNumberFormat="1" applyFont="1" applyFill="1" applyBorder="1" applyAlignment="1">
      <alignment horizontal="center"/>
    </xf>
    <xf numFmtId="0" fontId="13" fillId="0" borderId="0" xfId="0" applyFont="1" applyFill="1" applyBorder="1" applyAlignment="1">
      <alignment horizontal="left"/>
    </xf>
    <xf numFmtId="0" fontId="13" fillId="0" borderId="0" xfId="0" applyFont="1" applyFill="1" applyBorder="1"/>
    <xf numFmtId="0" fontId="14" fillId="0" borderId="0" xfId="0" applyFont="1" applyFill="1" applyBorder="1" applyAlignment="1">
      <alignment horizontal="center"/>
    </xf>
    <xf numFmtId="0" fontId="13" fillId="0" borderId="0" xfId="0" applyFont="1" applyFill="1" applyBorder="1" applyAlignment="1"/>
    <xf numFmtId="4" fontId="13" fillId="0" borderId="0" xfId="0" applyNumberFormat="1" applyFont="1" applyFill="1" applyBorder="1"/>
    <xf numFmtId="4" fontId="14" fillId="0" borderId="0" xfId="0" applyNumberFormat="1" applyFont="1" applyFill="1" applyBorder="1"/>
    <xf numFmtId="0" fontId="14" fillId="0" borderId="0" xfId="0" applyFont="1" applyFill="1" applyBorder="1"/>
    <xf numFmtId="172" fontId="13" fillId="0" borderId="0" xfId="0" applyNumberFormat="1" applyFont="1" applyFill="1" applyBorder="1"/>
    <xf numFmtId="172" fontId="14" fillId="0" borderId="0" xfId="0" applyNumberFormat="1" applyFont="1" applyFill="1" applyBorder="1"/>
    <xf numFmtId="172" fontId="13" fillId="12" borderId="0" xfId="0" applyNumberFormat="1" applyFont="1" applyFill="1" applyBorder="1"/>
    <xf numFmtId="49" fontId="13" fillId="0" borderId="0" xfId="0" applyNumberFormat="1" applyFont="1" applyFill="1" applyBorder="1" applyAlignment="1">
      <alignment horizontal="left"/>
    </xf>
    <xf numFmtId="4" fontId="13" fillId="0" borderId="0" xfId="0" applyNumberFormat="1" applyFont="1" applyFill="1" applyBorder="1" applyAlignment="1">
      <alignment horizontal="left"/>
    </xf>
    <xf numFmtId="0" fontId="14" fillId="12" borderId="0" xfId="0" applyFont="1" applyFill="1" applyBorder="1" applyAlignment="1">
      <alignment horizontal="center"/>
    </xf>
    <xf numFmtId="168" fontId="14" fillId="12" borderId="0" xfId="0" applyNumberFormat="1" applyFont="1" applyFill="1" applyBorder="1"/>
    <xf numFmtId="172" fontId="14" fillId="12" borderId="0" xfId="0" applyNumberFormat="1" applyFont="1" applyFill="1" applyBorder="1"/>
    <xf numFmtId="4" fontId="14" fillId="12" borderId="0" xfId="0" applyNumberFormat="1" applyFont="1" applyFill="1" applyBorder="1"/>
    <xf numFmtId="49" fontId="14" fillId="0" borderId="0" xfId="0" applyNumberFormat="1" applyFont="1" applyFill="1" applyBorder="1" applyAlignment="1">
      <alignment horizontal="center"/>
    </xf>
    <xf numFmtId="0" fontId="15" fillId="0" borderId="0" xfId="0" applyFont="1" applyFill="1" applyBorder="1"/>
    <xf numFmtId="4" fontId="15" fillId="0" borderId="0" xfId="0" applyNumberFormat="1" applyFont="1" applyFill="1" applyBorder="1"/>
    <xf numFmtId="49" fontId="13" fillId="11" borderId="0" xfId="0" applyNumberFormat="1" applyFont="1" applyFill="1" applyBorder="1" applyAlignment="1">
      <alignment horizontal="left"/>
    </xf>
    <xf numFmtId="0" fontId="13" fillId="11" borderId="0" xfId="0" applyFont="1" applyFill="1" applyBorder="1" applyAlignment="1">
      <alignment horizontal="left"/>
    </xf>
    <xf numFmtId="4" fontId="13" fillId="11" borderId="0" xfId="0" applyNumberFormat="1" applyFont="1" applyFill="1" applyBorder="1" applyAlignment="1">
      <alignment horizontal="left"/>
    </xf>
    <xf numFmtId="4" fontId="14" fillId="11" borderId="0" xfId="0" applyNumberFormat="1" applyFont="1" applyFill="1" applyBorder="1"/>
    <xf numFmtId="172" fontId="14" fillId="11" borderId="0" xfId="0" applyNumberFormat="1" applyFont="1" applyFill="1" applyBorder="1"/>
    <xf numFmtId="172" fontId="13" fillId="11" borderId="0" xfId="0" applyNumberFormat="1" applyFont="1" applyFill="1" applyBorder="1"/>
    <xf numFmtId="0" fontId="3" fillId="0" borderId="0" xfId="0" applyFont="1" applyBorder="1"/>
    <xf numFmtId="0" fontId="12" fillId="3" borderId="6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justify" vertical="center"/>
    </xf>
    <xf numFmtId="0" fontId="11" fillId="3" borderId="7" xfId="0" applyFont="1" applyFill="1" applyBorder="1" applyAlignment="1">
      <alignment horizontal="center" vertical="center"/>
    </xf>
    <xf numFmtId="0" fontId="11" fillId="3" borderId="8" xfId="0" applyFont="1" applyFill="1" applyBorder="1" applyAlignment="1">
      <alignment horizontal="center" vertical="center"/>
    </xf>
    <xf numFmtId="3" fontId="11" fillId="0" borderId="9" xfId="0" applyNumberFormat="1" applyFont="1" applyFill="1" applyBorder="1" applyAlignment="1">
      <alignment horizontal="center" vertical="center"/>
    </xf>
    <xf numFmtId="3" fontId="11" fillId="0" borderId="10" xfId="0" applyNumberFormat="1" applyFont="1" applyFill="1" applyBorder="1" applyAlignment="1">
      <alignment vertical="center"/>
    </xf>
    <xf numFmtId="0" fontId="11" fillId="0" borderId="10" xfId="0" applyFont="1" applyFill="1" applyBorder="1" applyAlignment="1">
      <alignment horizontal="center"/>
    </xf>
    <xf numFmtId="0" fontId="11" fillId="0" borderId="11" xfId="0" applyFont="1" applyFill="1" applyBorder="1" applyAlignment="1">
      <alignment horizontal="center"/>
    </xf>
    <xf numFmtId="3" fontId="16" fillId="4" borderId="4" xfId="0" applyNumberFormat="1" applyFont="1" applyFill="1" applyBorder="1" applyAlignment="1">
      <alignment horizontal="center" vertical="center"/>
    </xf>
    <xf numFmtId="3" fontId="16" fillId="4" borderId="12" xfId="0" applyNumberFormat="1" applyFont="1" applyFill="1" applyBorder="1" applyAlignment="1">
      <alignment horizontal="center" vertical="center"/>
    </xf>
    <xf numFmtId="3" fontId="11" fillId="0" borderId="13" xfId="0" applyNumberFormat="1" applyFont="1" applyFill="1" applyBorder="1" applyAlignment="1">
      <alignment horizontal="center" vertical="center"/>
    </xf>
    <xf numFmtId="3" fontId="11" fillId="0" borderId="0" xfId="0" applyNumberFormat="1" applyFont="1" applyFill="1" applyBorder="1" applyAlignment="1">
      <alignment vertical="center"/>
    </xf>
    <xf numFmtId="0" fontId="11" fillId="0" borderId="14" xfId="0" applyFont="1" applyFill="1" applyBorder="1" applyAlignment="1">
      <alignment horizontal="center"/>
    </xf>
    <xf numFmtId="49" fontId="11" fillId="5" borderId="15" xfId="0" applyNumberFormat="1" applyFont="1" applyFill="1" applyBorder="1" applyAlignment="1">
      <alignment horizontal="left" vertical="center"/>
    </xf>
    <xf numFmtId="3" fontId="11" fillId="5" borderId="16" xfId="0" applyNumberFormat="1" applyFont="1" applyFill="1" applyBorder="1" applyAlignment="1">
      <alignment horizontal="left" vertical="center"/>
    </xf>
    <xf numFmtId="3" fontId="11" fillId="5" borderId="16" xfId="0" applyNumberFormat="1" applyFont="1" applyFill="1" applyBorder="1" applyAlignment="1">
      <alignment horizontal="right" vertical="center"/>
    </xf>
    <xf numFmtId="3" fontId="11" fillId="5" borderId="17" xfId="0" applyNumberFormat="1" applyFont="1" applyFill="1" applyBorder="1" applyAlignment="1">
      <alignment horizontal="right" vertical="center"/>
    </xf>
    <xf numFmtId="3" fontId="12" fillId="0" borderId="13" xfId="0" applyNumberFormat="1" applyFont="1" applyFill="1" applyBorder="1" applyAlignment="1">
      <alignment horizontal="left" vertical="center"/>
    </xf>
    <xf numFmtId="3" fontId="12" fillId="0" borderId="0" xfId="0" applyNumberFormat="1" applyFont="1" applyFill="1" applyBorder="1" applyAlignment="1">
      <alignment horizontal="right"/>
    </xf>
    <xf numFmtId="3" fontId="12" fillId="0" borderId="14" xfId="0" applyNumberFormat="1" applyFont="1" applyFill="1" applyBorder="1" applyAlignment="1">
      <alignment horizontal="right"/>
    </xf>
    <xf numFmtId="3" fontId="11" fillId="0" borderId="13" xfId="0" applyNumberFormat="1" applyFont="1" applyFill="1" applyBorder="1" applyAlignment="1">
      <alignment horizontal="left" vertical="center"/>
    </xf>
    <xf numFmtId="3" fontId="11" fillId="0" borderId="0" xfId="0" applyNumberFormat="1" applyFont="1" applyFill="1" applyBorder="1" applyAlignment="1">
      <alignment horizontal="left" vertical="center"/>
    </xf>
    <xf numFmtId="3" fontId="12" fillId="0" borderId="13" xfId="0" applyNumberFormat="1" applyFont="1" applyFill="1" applyBorder="1" applyAlignment="1">
      <alignment vertical="center"/>
    </xf>
    <xf numFmtId="3" fontId="11" fillId="0" borderId="0" xfId="0" applyNumberFormat="1" applyFont="1" applyFill="1" applyBorder="1" applyAlignment="1">
      <alignment horizontal="right"/>
    </xf>
    <xf numFmtId="3" fontId="11" fillId="0" borderId="14" xfId="0" applyNumberFormat="1" applyFont="1" applyFill="1" applyBorder="1" applyAlignment="1">
      <alignment horizontal="right"/>
    </xf>
    <xf numFmtId="0" fontId="12" fillId="0" borderId="13" xfId="0" applyFont="1" applyFill="1" applyBorder="1"/>
    <xf numFmtId="0" fontId="12" fillId="4" borderId="6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justify" vertical="center"/>
    </xf>
    <xf numFmtId="3" fontId="16" fillId="4" borderId="7" xfId="0" applyNumberFormat="1" applyFont="1" applyFill="1" applyBorder="1" applyAlignment="1">
      <alignment horizontal="center" vertical="center"/>
    </xf>
    <xf numFmtId="3" fontId="16" fillId="4" borderId="8" xfId="0" applyNumberFormat="1" applyFont="1" applyFill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0" xfId="0" applyFont="1" applyBorder="1" applyAlignment="1">
      <alignment horizontal="justify" vertical="center"/>
    </xf>
    <xf numFmtId="0" fontId="11" fillId="0" borderId="18" xfId="0" applyFont="1" applyBorder="1" applyAlignment="1">
      <alignment horizontal="center" vertical="center"/>
    </xf>
    <xf numFmtId="0" fontId="11" fillId="0" borderId="4" xfId="0" applyFont="1" applyBorder="1" applyAlignment="1">
      <alignment horizontal="justify" vertical="center"/>
    </xf>
    <xf numFmtId="0" fontId="11" fillId="0" borderId="4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3" fontId="11" fillId="6" borderId="19" xfId="0" applyNumberFormat="1" applyFont="1" applyFill="1" applyBorder="1" applyAlignment="1">
      <alignment horizontal="center" vertical="center"/>
    </xf>
    <xf numFmtId="3" fontId="11" fillId="6" borderId="7" xfId="0" applyNumberFormat="1" applyFont="1" applyFill="1" applyBorder="1" applyAlignment="1">
      <alignment horizontal="justify" vertical="center"/>
    </xf>
    <xf numFmtId="3" fontId="17" fillId="6" borderId="7" xfId="0" applyNumberFormat="1" applyFont="1" applyFill="1" applyBorder="1" applyAlignment="1">
      <alignment horizontal="center" vertical="center"/>
    </xf>
    <xf numFmtId="3" fontId="17" fillId="6" borderId="8" xfId="0" applyNumberFormat="1" applyFont="1" applyFill="1" applyBorder="1" applyAlignment="1">
      <alignment horizontal="center" vertical="center"/>
    </xf>
    <xf numFmtId="3" fontId="11" fillId="7" borderId="13" xfId="0" applyNumberFormat="1" applyFont="1" applyFill="1" applyBorder="1" applyAlignment="1">
      <alignment horizontal="center" vertical="center"/>
    </xf>
    <xf numFmtId="3" fontId="11" fillId="7" borderId="0" xfId="0" applyNumberFormat="1" applyFont="1" applyFill="1" applyBorder="1" applyAlignment="1">
      <alignment horizontal="justify" vertical="center"/>
    </xf>
    <xf numFmtId="3" fontId="17" fillId="7" borderId="0" xfId="0" applyNumberFormat="1" applyFont="1" applyFill="1" applyBorder="1" applyAlignment="1">
      <alignment horizontal="center" vertical="center"/>
    </xf>
    <xf numFmtId="3" fontId="17" fillId="7" borderId="11" xfId="0" applyNumberFormat="1" applyFont="1" applyFill="1" applyBorder="1" applyAlignment="1">
      <alignment horizontal="center" vertical="center"/>
    </xf>
    <xf numFmtId="3" fontId="12" fillId="0" borderId="13" xfId="0" applyNumberFormat="1" applyFont="1" applyBorder="1" applyAlignment="1">
      <alignment horizontal="center" vertical="center"/>
    </xf>
    <xf numFmtId="3" fontId="12" fillId="0" borderId="0" xfId="0" applyNumberFormat="1" applyFont="1" applyBorder="1" applyAlignment="1">
      <alignment horizontal="justify" vertical="center"/>
    </xf>
    <xf numFmtId="3" fontId="18" fillId="0" borderId="14" xfId="0" applyNumberFormat="1" applyFont="1" applyBorder="1" applyAlignment="1">
      <alignment horizontal="justify" vertical="center"/>
    </xf>
    <xf numFmtId="49" fontId="11" fillId="5" borderId="15" xfId="0" applyNumberFormat="1" applyFont="1" applyFill="1" applyBorder="1" applyAlignment="1">
      <alignment horizontal="center" vertical="center"/>
    </xf>
    <xf numFmtId="3" fontId="11" fillId="5" borderId="16" xfId="0" applyNumberFormat="1" applyFont="1" applyFill="1" applyBorder="1" applyAlignment="1">
      <alignment horizontal="justify" vertical="center"/>
    </xf>
    <xf numFmtId="49" fontId="12" fillId="0" borderId="15" xfId="0" applyNumberFormat="1" applyFont="1" applyBorder="1" applyAlignment="1">
      <alignment horizontal="center" vertical="center"/>
    </xf>
    <xf numFmtId="3" fontId="12" fillId="0" borderId="20" xfId="0" applyNumberFormat="1" applyFont="1" applyBorder="1" applyAlignment="1">
      <alignment horizontal="justify" vertical="center"/>
    </xf>
    <xf numFmtId="3" fontId="12" fillId="0" borderId="20" xfId="0" applyNumberFormat="1" applyFont="1" applyBorder="1" applyAlignment="1">
      <alignment horizontal="right" vertical="center"/>
    </xf>
    <xf numFmtId="3" fontId="12" fillId="0" borderId="21" xfId="0" applyNumberFormat="1" applyFont="1" applyBorder="1" applyAlignment="1">
      <alignment horizontal="right" vertical="center"/>
    </xf>
    <xf numFmtId="3" fontId="18" fillId="0" borderId="22" xfId="0" applyNumberFormat="1" applyFont="1" applyBorder="1" applyAlignment="1">
      <alignment horizontal="right" vertical="center"/>
    </xf>
    <xf numFmtId="49" fontId="12" fillId="0" borderId="23" xfId="0" applyNumberFormat="1" applyFont="1" applyBorder="1" applyAlignment="1">
      <alignment horizontal="center" vertical="center"/>
    </xf>
    <xf numFmtId="3" fontId="12" fillId="0" borderId="16" xfId="0" applyNumberFormat="1" applyFont="1" applyBorder="1" applyAlignment="1">
      <alignment horizontal="justify" vertical="center"/>
    </xf>
    <xf numFmtId="3" fontId="12" fillId="0" borderId="16" xfId="0" applyNumberFormat="1" applyFont="1" applyBorder="1" applyAlignment="1">
      <alignment horizontal="right" vertical="center"/>
    </xf>
    <xf numFmtId="3" fontId="18" fillId="0" borderId="17" xfId="0" applyNumberFormat="1" applyFont="1" applyBorder="1" applyAlignment="1">
      <alignment horizontal="right" vertical="center"/>
    </xf>
    <xf numFmtId="49" fontId="12" fillId="0" borderId="13" xfId="0" applyNumberFormat="1" applyFont="1" applyBorder="1" applyAlignment="1">
      <alignment horizontal="center" vertical="center"/>
    </xf>
    <xf numFmtId="3" fontId="12" fillId="0" borderId="0" xfId="0" applyNumberFormat="1" applyFont="1" applyBorder="1" applyAlignment="1">
      <alignment horizontal="right" vertical="center"/>
    </xf>
    <xf numFmtId="3" fontId="18" fillId="0" borderId="24" xfId="0" applyNumberFormat="1" applyFont="1" applyBorder="1" applyAlignment="1">
      <alignment horizontal="right" vertical="center"/>
    </xf>
    <xf numFmtId="3" fontId="11" fillId="5" borderId="15" xfId="0" applyNumberFormat="1" applyFont="1" applyFill="1" applyBorder="1" applyAlignment="1">
      <alignment horizontal="center" vertical="center"/>
    </xf>
    <xf numFmtId="3" fontId="11" fillId="7" borderId="15" xfId="0" applyNumberFormat="1" applyFont="1" applyFill="1" applyBorder="1" applyAlignment="1">
      <alignment horizontal="center" vertical="center"/>
    </xf>
    <xf numFmtId="3" fontId="11" fillId="7" borderId="16" xfId="0" applyNumberFormat="1" applyFont="1" applyFill="1" applyBorder="1" applyAlignment="1">
      <alignment horizontal="justify" vertical="center"/>
    </xf>
    <xf numFmtId="3" fontId="11" fillId="7" borderId="16" xfId="0" applyNumberFormat="1" applyFont="1" applyFill="1" applyBorder="1" applyAlignment="1">
      <alignment horizontal="right" vertical="center"/>
    </xf>
    <xf numFmtId="3" fontId="11" fillId="7" borderId="17" xfId="0" applyNumberFormat="1" applyFont="1" applyFill="1" applyBorder="1" applyAlignment="1">
      <alignment horizontal="right" vertical="center"/>
    </xf>
    <xf numFmtId="3" fontId="12" fillId="0" borderId="17" xfId="0" applyNumberFormat="1" applyFont="1" applyBorder="1" applyAlignment="1">
      <alignment horizontal="right" vertical="center"/>
    </xf>
    <xf numFmtId="3" fontId="12" fillId="0" borderId="15" xfId="0" applyNumberFormat="1" applyFont="1" applyBorder="1" applyAlignment="1">
      <alignment horizontal="center" vertical="center"/>
    </xf>
    <xf numFmtId="3" fontId="18" fillId="0" borderId="22" xfId="0" applyNumberFormat="1" applyFont="1" applyBorder="1"/>
    <xf numFmtId="0" fontId="11" fillId="5" borderId="16" xfId="0" applyFont="1" applyFill="1" applyBorder="1"/>
    <xf numFmtId="3" fontId="12" fillId="0" borderId="18" xfId="0" applyNumberFormat="1" applyFont="1" applyBorder="1" applyAlignment="1">
      <alignment horizontal="center" vertical="center"/>
    </xf>
    <xf numFmtId="3" fontId="12" fillId="0" borderId="4" xfId="0" applyNumberFormat="1" applyFont="1" applyBorder="1" applyAlignment="1">
      <alignment horizontal="justify" vertical="center"/>
    </xf>
    <xf numFmtId="3" fontId="12" fillId="0" borderId="4" xfId="0" applyNumberFormat="1" applyFont="1" applyBorder="1" applyAlignment="1">
      <alignment horizontal="right" vertical="center"/>
    </xf>
    <xf numFmtId="3" fontId="18" fillId="0" borderId="12" xfId="0" applyNumberFormat="1" applyFont="1" applyBorder="1" applyAlignment="1">
      <alignment horizontal="right" vertical="center"/>
    </xf>
    <xf numFmtId="3" fontId="12" fillId="0" borderId="19" xfId="0" applyNumberFormat="1" applyFont="1" applyBorder="1" applyAlignment="1">
      <alignment horizontal="center" vertical="center"/>
    </xf>
    <xf numFmtId="3" fontId="12" fillId="0" borderId="5" xfId="0" applyNumberFormat="1" applyFont="1" applyBorder="1" applyAlignment="1">
      <alignment horizontal="justify" vertical="center"/>
    </xf>
    <xf numFmtId="3" fontId="12" fillId="0" borderId="5" xfId="0" applyNumberFormat="1" applyFont="1" applyBorder="1" applyAlignment="1">
      <alignment horizontal="right" vertical="center"/>
    </xf>
    <xf numFmtId="3" fontId="18" fillId="0" borderId="25" xfId="0" applyNumberFormat="1" applyFont="1" applyBorder="1" applyAlignment="1">
      <alignment horizontal="right" vertical="center"/>
    </xf>
    <xf numFmtId="3" fontId="11" fillId="6" borderId="6" xfId="0" applyNumberFormat="1" applyFont="1" applyFill="1" applyBorder="1" applyAlignment="1">
      <alignment horizontal="center" vertical="center"/>
    </xf>
    <xf numFmtId="3" fontId="17" fillId="6" borderId="7" xfId="0" applyNumberFormat="1" applyFont="1" applyFill="1" applyBorder="1" applyAlignment="1">
      <alignment horizontal="right" vertical="center"/>
    </xf>
    <xf numFmtId="3" fontId="17" fillId="6" borderId="8" xfId="0" applyNumberFormat="1" applyFont="1" applyFill="1" applyBorder="1" applyAlignment="1">
      <alignment horizontal="right" vertical="center"/>
    </xf>
    <xf numFmtId="0" fontId="12" fillId="0" borderId="0" xfId="0" applyFont="1" applyBorder="1" applyAlignment="1">
      <alignment horizontal="right" vertical="center"/>
    </xf>
    <xf numFmtId="0" fontId="12" fillId="0" borderId="14" xfId="0" applyFont="1" applyBorder="1" applyAlignment="1">
      <alignment horizontal="right" vertical="center"/>
    </xf>
    <xf numFmtId="0" fontId="12" fillId="0" borderId="20" xfId="0" applyFont="1" applyBorder="1" applyAlignment="1">
      <alignment horizontal="justify" vertical="center"/>
    </xf>
    <xf numFmtId="3" fontId="12" fillId="0" borderId="26" xfId="0" applyNumberFormat="1" applyFont="1" applyBorder="1" applyAlignment="1">
      <alignment horizontal="center" vertical="center"/>
    </xf>
    <xf numFmtId="3" fontId="12" fillId="0" borderId="2" xfId="0" applyNumberFormat="1" applyFont="1" applyBorder="1" applyAlignment="1">
      <alignment horizontal="justify" vertical="center"/>
    </xf>
    <xf numFmtId="3" fontId="12" fillId="0" borderId="2" xfId="0" applyNumberFormat="1" applyFont="1" applyBorder="1" applyAlignment="1">
      <alignment horizontal="right" vertical="center"/>
    </xf>
    <xf numFmtId="3" fontId="11" fillId="5" borderId="27" xfId="0" applyNumberFormat="1" applyFont="1" applyFill="1" applyBorder="1" applyAlignment="1">
      <alignment horizontal="center" vertical="center"/>
    </xf>
    <xf numFmtId="3" fontId="11" fillId="5" borderId="28" xfId="0" applyNumberFormat="1" applyFont="1" applyFill="1" applyBorder="1" applyAlignment="1">
      <alignment horizontal="justify" vertical="center"/>
    </xf>
    <xf numFmtId="3" fontId="11" fillId="5" borderId="28" xfId="0" applyNumberFormat="1" applyFont="1" applyFill="1" applyBorder="1" applyAlignment="1">
      <alignment horizontal="right" vertical="center"/>
    </xf>
    <xf numFmtId="3" fontId="11" fillId="5" borderId="29" xfId="0" applyNumberFormat="1" applyFont="1" applyFill="1" applyBorder="1" applyAlignment="1">
      <alignment horizontal="right" vertical="center"/>
    </xf>
    <xf numFmtId="3" fontId="12" fillId="0" borderId="23" xfId="0" applyNumberFormat="1" applyFont="1" applyBorder="1" applyAlignment="1">
      <alignment horizontal="center" vertical="center"/>
    </xf>
    <xf numFmtId="3" fontId="12" fillId="0" borderId="21" xfId="0" applyNumberFormat="1" applyFont="1" applyBorder="1" applyAlignment="1">
      <alignment horizontal="justify" vertical="center"/>
    </xf>
    <xf numFmtId="3" fontId="12" fillId="0" borderId="15" xfId="0" applyNumberFormat="1" applyFont="1" applyFill="1" applyBorder="1" applyAlignment="1">
      <alignment horizontal="center" vertical="center"/>
    </xf>
    <xf numFmtId="3" fontId="12" fillId="0" borderId="23" xfId="0" applyNumberFormat="1" applyFont="1" applyFill="1" applyBorder="1" applyAlignment="1">
      <alignment horizontal="center" vertical="center"/>
    </xf>
    <xf numFmtId="3" fontId="12" fillId="0" borderId="30" xfId="0" applyNumberFormat="1" applyFont="1" applyBorder="1" applyAlignment="1">
      <alignment horizontal="center" vertical="center"/>
    </xf>
    <xf numFmtId="3" fontId="12" fillId="0" borderId="31" xfId="0" applyNumberFormat="1" applyFont="1" applyBorder="1" applyAlignment="1">
      <alignment horizontal="justify" vertical="center"/>
    </xf>
    <xf numFmtId="3" fontId="12" fillId="0" borderId="31" xfId="0" applyNumberFormat="1" applyFont="1" applyBorder="1" applyAlignment="1">
      <alignment horizontal="right" vertical="center"/>
    </xf>
    <xf numFmtId="3" fontId="18" fillId="0" borderId="32" xfId="0" applyNumberFormat="1" applyFont="1" applyBorder="1" applyAlignment="1">
      <alignment horizontal="right" vertical="center"/>
    </xf>
    <xf numFmtId="3" fontId="12" fillId="0" borderId="33" xfId="0" applyNumberFormat="1" applyFont="1" applyBorder="1" applyAlignment="1">
      <alignment horizontal="justify" vertical="center"/>
    </xf>
    <xf numFmtId="3" fontId="19" fillId="0" borderId="12" xfId="0" applyNumberFormat="1" applyFont="1" applyBorder="1" applyAlignment="1">
      <alignment horizontal="right" vertical="center"/>
    </xf>
    <xf numFmtId="3" fontId="12" fillId="0" borderId="14" xfId="0" applyNumberFormat="1" applyFont="1" applyBorder="1" applyAlignment="1">
      <alignment horizontal="right" vertical="center"/>
    </xf>
    <xf numFmtId="3" fontId="11" fillId="6" borderId="5" xfId="0" applyNumberFormat="1" applyFont="1" applyFill="1" applyBorder="1" applyAlignment="1">
      <alignment horizontal="justify" vertical="center"/>
    </xf>
    <xf numFmtId="3" fontId="17" fillId="6" borderId="5" xfId="0" applyNumberFormat="1" applyFont="1" applyFill="1" applyBorder="1" applyAlignment="1">
      <alignment horizontal="right" vertical="center"/>
    </xf>
    <xf numFmtId="3" fontId="17" fillId="6" borderId="25" xfId="0" applyNumberFormat="1" applyFont="1" applyFill="1" applyBorder="1" applyAlignment="1">
      <alignment horizontal="right" vertical="center"/>
    </xf>
    <xf numFmtId="3" fontId="12" fillId="0" borderId="34" xfId="0" applyNumberFormat="1" applyFont="1" applyBorder="1" applyAlignment="1">
      <alignment horizontal="justify" vertical="center"/>
    </xf>
    <xf numFmtId="3" fontId="12" fillId="0" borderId="20" xfId="0" applyNumberFormat="1" applyFont="1" applyFill="1" applyBorder="1" applyAlignment="1">
      <alignment horizontal="justify" vertical="center"/>
    </xf>
    <xf numFmtId="3" fontId="12" fillId="0" borderId="16" xfId="0" applyNumberFormat="1" applyFont="1" applyFill="1" applyBorder="1" applyAlignment="1">
      <alignment horizontal="justify" vertical="center"/>
    </xf>
    <xf numFmtId="0" fontId="12" fillId="0" borderId="18" xfId="0" applyFont="1" applyBorder="1" applyAlignment="1">
      <alignment horizontal="center" vertical="center"/>
    </xf>
    <xf numFmtId="0" fontId="12" fillId="0" borderId="4" xfId="0" applyFont="1" applyBorder="1" applyAlignment="1">
      <alignment horizontal="justify" vertical="center"/>
    </xf>
    <xf numFmtId="0" fontId="12" fillId="0" borderId="15" xfId="0" applyFont="1" applyBorder="1" applyAlignment="1">
      <alignment horizontal="center" vertical="center"/>
    </xf>
    <xf numFmtId="0" fontId="12" fillId="0" borderId="16" xfId="0" applyFont="1" applyBorder="1" applyAlignment="1">
      <alignment horizontal="justify" vertical="center"/>
    </xf>
    <xf numFmtId="0" fontId="12" fillId="0" borderId="30" xfId="0" applyFont="1" applyBorder="1" applyAlignment="1">
      <alignment horizontal="center" vertical="center"/>
    </xf>
    <xf numFmtId="0" fontId="12" fillId="0" borderId="31" xfId="0" applyFont="1" applyBorder="1" applyAlignment="1">
      <alignment horizontal="justify" vertical="center"/>
    </xf>
    <xf numFmtId="3" fontId="12" fillId="0" borderId="35" xfId="0" applyNumberFormat="1" applyFont="1" applyBorder="1" applyAlignment="1">
      <alignment horizontal="justify" vertical="center"/>
    </xf>
    <xf numFmtId="3" fontId="12" fillId="0" borderId="12" xfId="0" applyNumberFormat="1" applyFont="1" applyBorder="1" applyAlignment="1">
      <alignment horizontal="right" vertical="center"/>
    </xf>
    <xf numFmtId="0" fontId="12" fillId="0" borderId="36" xfId="0" applyFont="1" applyBorder="1" applyAlignment="1">
      <alignment horizontal="center" vertical="center"/>
    </xf>
    <xf numFmtId="0" fontId="12" fillId="0" borderId="36" xfId="0" applyFont="1" applyBorder="1" applyAlignment="1">
      <alignment horizontal="justify" vertical="center"/>
    </xf>
    <xf numFmtId="3" fontId="12" fillId="0" borderId="36" xfId="0" applyNumberFormat="1" applyFont="1" applyBorder="1" applyAlignment="1">
      <alignment horizontal="right" vertical="center"/>
    </xf>
    <xf numFmtId="0" fontId="14" fillId="8" borderId="0" xfId="0" applyFont="1" applyFill="1" applyBorder="1"/>
    <xf numFmtId="4" fontId="14" fillId="8" borderId="0" xfId="0" applyNumberFormat="1" applyFont="1" applyFill="1" applyBorder="1"/>
    <xf numFmtId="0" fontId="14" fillId="8" borderId="0" xfId="0" applyFont="1" applyFill="1" applyBorder="1" applyAlignment="1">
      <alignment horizontal="center"/>
    </xf>
    <xf numFmtId="0" fontId="1" fillId="0" borderId="0" xfId="0" applyFont="1" applyFill="1"/>
    <xf numFmtId="0" fontId="12" fillId="0" borderId="13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justify" vertical="center"/>
    </xf>
    <xf numFmtId="0" fontId="12" fillId="0" borderId="8" xfId="0" applyFont="1" applyFill="1" applyBorder="1" applyAlignment="1">
      <alignment horizontal="center" vertical="center"/>
    </xf>
    <xf numFmtId="0" fontId="11" fillId="0" borderId="27" xfId="0" applyFont="1" applyFill="1" applyBorder="1" applyAlignment="1">
      <alignment horizontal="center" vertical="center"/>
    </xf>
    <xf numFmtId="0" fontId="11" fillId="0" borderId="37" xfId="0" applyFont="1" applyFill="1" applyBorder="1" applyAlignment="1">
      <alignment horizontal="center" vertical="center"/>
    </xf>
    <xf numFmtId="0" fontId="12" fillId="0" borderId="29" xfId="0" applyFont="1" applyFill="1" applyBorder="1" applyAlignment="1">
      <alignment horizontal="center" vertical="center"/>
    </xf>
    <xf numFmtId="3" fontId="14" fillId="0" borderId="0" xfId="0" applyNumberFormat="1" applyFont="1" applyFill="1"/>
    <xf numFmtId="3" fontId="1" fillId="0" borderId="0" xfId="0" applyNumberFormat="1" applyFont="1"/>
    <xf numFmtId="0" fontId="13" fillId="8" borderId="0" xfId="0" applyFont="1" applyFill="1" applyBorder="1" applyAlignment="1">
      <alignment horizontal="center" vertical="center"/>
    </xf>
    <xf numFmtId="0" fontId="13" fillId="8" borderId="0" xfId="0" applyFont="1" applyFill="1" applyBorder="1" applyAlignment="1">
      <alignment horizontal="left" vertical="center"/>
    </xf>
    <xf numFmtId="168" fontId="13" fillId="8" borderId="0" xfId="0" applyNumberFormat="1" applyFont="1" applyFill="1" applyBorder="1" applyAlignment="1">
      <alignment horizontal="center" vertical="center"/>
    </xf>
    <xf numFmtId="4" fontId="14" fillId="8" borderId="0" xfId="0" applyNumberFormat="1" applyFont="1" applyFill="1" applyBorder="1" applyAlignment="1">
      <alignment vertical="center"/>
    </xf>
    <xf numFmtId="3" fontId="16" fillId="4" borderId="18" xfId="0" applyNumberFormat="1" applyFont="1" applyFill="1" applyBorder="1" applyAlignment="1">
      <alignment horizontal="center" vertical="center"/>
    </xf>
    <xf numFmtId="0" fontId="3" fillId="0" borderId="13" xfId="0" applyFont="1" applyBorder="1"/>
    <xf numFmtId="173" fontId="3" fillId="0" borderId="0" xfId="3" applyNumberFormat="1" applyFont="1" applyFill="1" applyBorder="1"/>
    <xf numFmtId="0" fontId="9" fillId="0" borderId="0" xfId="0" applyFont="1" applyBorder="1" applyAlignment="1"/>
    <xf numFmtId="167" fontId="1" fillId="0" borderId="0" xfId="0" applyNumberFormat="1" applyFont="1"/>
    <xf numFmtId="0" fontId="20" fillId="0" borderId="0" xfId="0" applyFont="1" applyBorder="1" applyAlignment="1"/>
    <xf numFmtId="0" fontId="20" fillId="0" borderId="36" xfId="0" applyFont="1" applyBorder="1" applyAlignment="1">
      <alignment horizontal="center"/>
    </xf>
    <xf numFmtId="3" fontId="20" fillId="0" borderId="0" xfId="0" applyNumberFormat="1" applyFont="1" applyBorder="1" applyAlignment="1">
      <alignment horizontal="center"/>
    </xf>
    <xf numFmtId="0" fontId="12" fillId="0" borderId="0" xfId="0" applyFont="1"/>
    <xf numFmtId="167" fontId="9" fillId="0" borderId="0" xfId="0" applyNumberFormat="1" applyFont="1"/>
    <xf numFmtId="167" fontId="10" fillId="0" borderId="0" xfId="0" applyNumberFormat="1" applyFont="1"/>
    <xf numFmtId="3" fontId="12" fillId="0" borderId="0" xfId="0" applyNumberFormat="1" applyFont="1"/>
    <xf numFmtId="167" fontId="21" fillId="0" borderId="0" xfId="0" applyNumberFormat="1" applyFont="1"/>
    <xf numFmtId="167" fontId="22" fillId="17" borderId="16" xfId="0" applyNumberFormat="1" applyFont="1" applyFill="1" applyBorder="1" applyAlignment="1">
      <alignment vertical="center"/>
    </xf>
    <xf numFmtId="167" fontId="23" fillId="17" borderId="16" xfId="0" applyNumberFormat="1" applyFont="1" applyFill="1" applyBorder="1" applyAlignment="1">
      <alignment vertical="center"/>
    </xf>
    <xf numFmtId="167" fontId="24" fillId="17" borderId="16" xfId="0" applyNumberFormat="1" applyFont="1" applyFill="1" applyBorder="1" applyAlignment="1">
      <alignment vertical="center"/>
    </xf>
    <xf numFmtId="3" fontId="22" fillId="17" borderId="16" xfId="0" applyNumberFormat="1" applyFont="1" applyFill="1" applyBorder="1" applyAlignment="1">
      <alignment vertical="center"/>
    </xf>
    <xf numFmtId="167" fontId="22" fillId="0" borderId="0" xfId="0" applyNumberFormat="1" applyFont="1" applyFill="1" applyBorder="1"/>
    <xf numFmtId="167" fontId="23" fillId="0" borderId="0" xfId="0" applyNumberFormat="1" applyFont="1" applyFill="1" applyBorder="1"/>
    <xf numFmtId="3" fontId="25" fillId="0" borderId="0" xfId="0" applyNumberFormat="1" applyFont="1" applyFill="1" applyBorder="1"/>
    <xf numFmtId="167" fontId="21" fillId="0" borderId="0" xfId="0" applyNumberFormat="1" applyFont="1" applyFill="1"/>
    <xf numFmtId="167" fontId="9" fillId="18" borderId="16" xfId="0" applyNumberFormat="1" applyFont="1" applyFill="1" applyBorder="1" applyAlignment="1">
      <alignment vertical="center"/>
    </xf>
    <xf numFmtId="167" fontId="23" fillId="18" borderId="16" xfId="0" applyNumberFormat="1" applyFont="1" applyFill="1" applyBorder="1"/>
    <xf numFmtId="3" fontId="11" fillId="18" borderId="16" xfId="0" applyNumberFormat="1" applyFont="1" applyFill="1" applyBorder="1" applyAlignment="1">
      <alignment vertical="center"/>
    </xf>
    <xf numFmtId="167" fontId="9" fillId="16" borderId="0" xfId="0" applyNumberFormat="1" applyFont="1" applyFill="1" applyAlignment="1">
      <alignment vertical="center"/>
    </xf>
    <xf numFmtId="3" fontId="10" fillId="0" borderId="0" xfId="0" applyNumberFormat="1" applyFont="1"/>
    <xf numFmtId="3" fontId="11" fillId="0" borderId="0" xfId="0" applyNumberFormat="1" applyFont="1"/>
    <xf numFmtId="167" fontId="9" fillId="8" borderId="0" xfId="0" applyNumberFormat="1" applyFont="1" applyFill="1" applyAlignment="1">
      <alignment vertical="center"/>
    </xf>
    <xf numFmtId="3" fontId="9" fillId="8" borderId="0" xfId="0" applyNumberFormat="1" applyFont="1" applyFill="1"/>
    <xf numFmtId="3" fontId="11" fillId="18" borderId="16" xfId="0" applyNumberFormat="1" applyFont="1" applyFill="1" applyBorder="1"/>
    <xf numFmtId="0" fontId="9" fillId="18" borderId="0" xfId="0" applyFont="1" applyFill="1"/>
    <xf numFmtId="0" fontId="9" fillId="0" borderId="0" xfId="0" applyFont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168" fontId="9" fillId="0" borderId="0" xfId="0" applyNumberFormat="1" applyFont="1" applyFill="1" applyBorder="1" applyAlignment="1">
      <alignment horizontal="center"/>
    </xf>
    <xf numFmtId="0" fontId="9" fillId="8" borderId="0" xfId="0" applyFont="1" applyFill="1" applyBorder="1" applyAlignment="1">
      <alignment horizontal="center"/>
    </xf>
    <xf numFmtId="0" fontId="9" fillId="8" borderId="0" xfId="0" applyFont="1" applyFill="1" applyBorder="1" applyAlignment="1">
      <alignment horizontal="left"/>
    </xf>
    <xf numFmtId="172" fontId="9" fillId="8" borderId="0" xfId="0" applyNumberFormat="1" applyFont="1" applyFill="1" applyBorder="1" applyAlignment="1">
      <alignment horizontal="center"/>
    </xf>
    <xf numFmtId="172" fontId="9" fillId="8" borderId="0" xfId="0" applyNumberFormat="1" applyFont="1" applyFill="1" applyBorder="1" applyAlignment="1">
      <alignment horizontal="right"/>
    </xf>
    <xf numFmtId="172" fontId="9" fillId="0" borderId="0" xfId="0" applyNumberFormat="1" applyFont="1" applyFill="1" applyBorder="1" applyAlignment="1">
      <alignment horizontal="center"/>
    </xf>
    <xf numFmtId="170" fontId="1" fillId="0" borderId="0" xfId="0" applyNumberFormat="1" applyFont="1" applyFill="1"/>
    <xf numFmtId="0" fontId="9" fillId="0" borderId="0" xfId="0" applyFont="1" applyFill="1" applyBorder="1" applyAlignment="1"/>
    <xf numFmtId="0" fontId="26" fillId="8" borderId="0" xfId="0" applyFont="1" applyFill="1" applyBorder="1" applyAlignment="1">
      <alignment horizontal="left"/>
    </xf>
    <xf numFmtId="172" fontId="10" fillId="8" borderId="0" xfId="0" applyNumberFormat="1" applyFont="1" applyFill="1" applyBorder="1" applyAlignment="1">
      <alignment horizontal="right"/>
    </xf>
    <xf numFmtId="172" fontId="9" fillId="8" borderId="0" xfId="0" applyNumberFormat="1" applyFont="1" applyFill="1" applyBorder="1"/>
    <xf numFmtId="171" fontId="9" fillId="0" borderId="0" xfId="2" applyNumberFormat="1" applyFont="1" applyFill="1" applyBorder="1" applyAlignment="1">
      <alignment horizontal="right"/>
    </xf>
    <xf numFmtId="0" fontId="26" fillId="0" borderId="0" xfId="0" applyFont="1" applyFill="1" applyBorder="1" applyAlignment="1">
      <alignment horizontal="left"/>
    </xf>
    <xf numFmtId="172" fontId="10" fillId="0" borderId="0" xfId="0" applyNumberFormat="1" applyFont="1" applyFill="1" applyBorder="1" applyAlignment="1">
      <alignment horizontal="right"/>
    </xf>
    <xf numFmtId="172" fontId="9" fillId="0" borderId="0" xfId="0" applyNumberFormat="1" applyFont="1" applyFill="1" applyBorder="1"/>
    <xf numFmtId="0" fontId="10" fillId="0" borderId="0" xfId="0" applyFont="1" applyFill="1" applyBorder="1" applyAlignment="1">
      <alignment horizontal="center"/>
    </xf>
    <xf numFmtId="0" fontId="27" fillId="0" borderId="0" xfId="0" applyFont="1" applyFill="1" applyBorder="1"/>
    <xf numFmtId="172" fontId="9" fillId="0" borderId="0" xfId="0" applyNumberFormat="1" applyFont="1" applyFill="1" applyBorder="1" applyAlignment="1">
      <alignment horizontal="right"/>
    </xf>
    <xf numFmtId="0" fontId="9" fillId="0" borderId="0" xfId="0" applyFont="1" applyFill="1" applyBorder="1"/>
    <xf numFmtId="171" fontId="10" fillId="0" borderId="0" xfId="2" applyNumberFormat="1" applyFont="1" applyFill="1" applyBorder="1" applyAlignment="1">
      <alignment horizontal="right"/>
    </xf>
    <xf numFmtId="171" fontId="26" fillId="0" borderId="0" xfId="2" applyNumberFormat="1" applyFont="1" applyFill="1" applyBorder="1" applyAlignment="1">
      <alignment horizontal="right"/>
    </xf>
    <xf numFmtId="0" fontId="9" fillId="13" borderId="0" xfId="0" applyFont="1" applyFill="1" applyBorder="1" applyAlignment="1">
      <alignment horizontal="center"/>
    </xf>
    <xf numFmtId="0" fontId="9" fillId="13" borderId="0" xfId="0" applyFont="1" applyFill="1" applyBorder="1" applyAlignment="1">
      <alignment horizontal="left"/>
    </xf>
    <xf numFmtId="172" fontId="9" fillId="13" borderId="0" xfId="0" applyNumberFormat="1" applyFont="1" applyFill="1" applyBorder="1" applyAlignment="1">
      <alignment horizontal="right"/>
    </xf>
    <xf numFmtId="172" fontId="10" fillId="0" borderId="0" xfId="0" applyNumberFormat="1" applyFont="1" applyFill="1" applyBorder="1"/>
    <xf numFmtId="0" fontId="9" fillId="0" borderId="0" xfId="0" applyFont="1" applyFill="1" applyBorder="1" applyAlignment="1">
      <alignment horizontal="left"/>
    </xf>
    <xf numFmtId="0" fontId="10" fillId="0" borderId="0" xfId="0" applyFont="1" applyFill="1" applyBorder="1"/>
    <xf numFmtId="172" fontId="10" fillId="0" borderId="0" xfId="0" applyNumberFormat="1" applyFont="1"/>
    <xf numFmtId="172" fontId="10" fillId="0" borderId="0" xfId="0" applyNumberFormat="1" applyFont="1" applyFill="1"/>
    <xf numFmtId="0" fontId="9" fillId="10" borderId="0" xfId="0" applyFont="1" applyFill="1" applyBorder="1" applyAlignment="1">
      <alignment horizontal="center"/>
    </xf>
    <xf numFmtId="0" fontId="26" fillId="10" borderId="0" xfId="0" applyFont="1" applyFill="1" applyBorder="1" applyAlignment="1">
      <alignment horizontal="left"/>
    </xf>
    <xf numFmtId="172" fontId="26" fillId="10" borderId="0" xfId="0" applyNumberFormat="1" applyFont="1" applyFill="1" applyBorder="1" applyAlignment="1">
      <alignment horizontal="left"/>
    </xf>
    <xf numFmtId="172" fontId="9" fillId="10" borderId="0" xfId="0" applyNumberFormat="1" applyFont="1" applyFill="1" applyBorder="1"/>
    <xf numFmtId="4" fontId="2" fillId="0" borderId="0" xfId="0" applyNumberFormat="1" applyFont="1" applyFill="1" applyBorder="1"/>
    <xf numFmtId="172" fontId="26" fillId="0" borderId="0" xfId="0" applyNumberFormat="1" applyFont="1" applyFill="1" applyBorder="1" applyAlignment="1">
      <alignment horizontal="left"/>
    </xf>
    <xf numFmtId="0" fontId="9" fillId="13" borderId="0" xfId="0" applyFont="1" applyFill="1" applyBorder="1"/>
    <xf numFmtId="4" fontId="1" fillId="0" borderId="0" xfId="0" applyNumberFormat="1" applyFont="1" applyFill="1" applyBorder="1"/>
    <xf numFmtId="173" fontId="1" fillId="0" borderId="0" xfId="0" applyNumberFormat="1" applyFont="1" applyFill="1"/>
    <xf numFmtId="0" fontId="9" fillId="8" borderId="0" xfId="0" applyFont="1" applyFill="1" applyBorder="1" applyAlignment="1">
      <alignment horizontal="center" vertical="center"/>
    </xf>
    <xf numFmtId="0" fontId="26" fillId="8" borderId="0" xfId="0" applyFont="1" applyFill="1" applyBorder="1" applyAlignment="1">
      <alignment horizontal="left" vertical="center"/>
    </xf>
    <xf numFmtId="171" fontId="26" fillId="8" borderId="0" xfId="2" applyNumberFormat="1" applyFont="1" applyFill="1" applyBorder="1" applyAlignment="1">
      <alignment horizontal="right" vertical="center"/>
    </xf>
    <xf numFmtId="171" fontId="10" fillId="8" borderId="0" xfId="2" applyNumberFormat="1" applyFont="1" applyFill="1" applyBorder="1" applyAlignment="1">
      <alignment horizontal="right" vertical="center"/>
    </xf>
    <xf numFmtId="173" fontId="1" fillId="0" borderId="0" xfId="3" applyNumberFormat="1" applyFont="1" applyFill="1"/>
    <xf numFmtId="171" fontId="9" fillId="0" borderId="0" xfId="2" applyNumberFormat="1" applyFont="1" applyFill="1" applyBorder="1" applyAlignment="1">
      <alignment horizontal="right" vertical="center"/>
    </xf>
    <xf numFmtId="9" fontId="1" fillId="0" borderId="0" xfId="3" applyFont="1" applyFill="1"/>
    <xf numFmtId="0" fontId="9" fillId="0" borderId="0" xfId="0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horizontal="left" vertical="center"/>
    </xf>
    <xf numFmtId="171" fontId="26" fillId="0" borderId="0" xfId="2" applyNumberFormat="1" applyFont="1" applyFill="1" applyBorder="1" applyAlignment="1">
      <alignment horizontal="right" vertical="center"/>
    </xf>
    <xf numFmtId="171" fontId="10" fillId="0" borderId="0" xfId="2" applyNumberFormat="1" applyFont="1" applyFill="1" applyBorder="1" applyAlignment="1">
      <alignment horizontal="right" vertical="center"/>
    </xf>
    <xf numFmtId="0" fontId="1" fillId="9" borderId="0" xfId="0" applyFont="1" applyFill="1"/>
    <xf numFmtId="0" fontId="9" fillId="0" borderId="0" xfId="0" applyFont="1" applyFill="1" applyBorder="1" applyAlignment="1">
      <alignment horizontal="left" vertical="center"/>
    </xf>
    <xf numFmtId="171" fontId="27" fillId="0" borderId="0" xfId="2" applyNumberFormat="1" applyFont="1" applyFill="1" applyBorder="1" applyAlignment="1">
      <alignment horizontal="right"/>
    </xf>
    <xf numFmtId="0" fontId="10" fillId="8" borderId="0" xfId="0" applyFont="1" applyFill="1" applyBorder="1" applyAlignment="1">
      <alignment horizontal="center"/>
    </xf>
    <xf numFmtId="171" fontId="10" fillId="8" borderId="0" xfId="2" applyNumberFormat="1" applyFont="1" applyFill="1" applyBorder="1" applyAlignment="1">
      <alignment horizontal="right"/>
    </xf>
    <xf numFmtId="49" fontId="10" fillId="0" borderId="1" xfId="0" applyNumberFormat="1" applyFont="1" applyFill="1" applyBorder="1" applyAlignment="1">
      <alignment horizontal="center"/>
    </xf>
    <xf numFmtId="0" fontId="10" fillId="0" borderId="1" xfId="0" applyFont="1" applyFill="1" applyBorder="1"/>
    <xf numFmtId="4" fontId="10" fillId="0" borderId="1" xfId="0" applyNumberFormat="1" applyFont="1" applyFill="1" applyBorder="1"/>
    <xf numFmtId="3" fontId="12" fillId="0" borderId="20" xfId="0" applyNumberFormat="1" applyFont="1" applyBorder="1" applyAlignment="1">
      <alignment horizontal="center" vertical="center"/>
    </xf>
    <xf numFmtId="3" fontId="11" fillId="0" borderId="0" xfId="0" applyNumberFormat="1" applyFont="1" applyAlignment="1">
      <alignment horizontal="center"/>
    </xf>
    <xf numFmtId="3" fontId="18" fillId="0" borderId="20" xfId="0" applyNumberFormat="1" applyFont="1" applyBorder="1"/>
    <xf numFmtId="3" fontId="0" fillId="0" borderId="0" xfId="0" applyNumberFormat="1"/>
    <xf numFmtId="0" fontId="14" fillId="0" borderId="0" xfId="0" applyFont="1" applyBorder="1"/>
    <xf numFmtId="3" fontId="14" fillId="0" borderId="0" xfId="0" applyNumberFormat="1" applyFont="1" applyBorder="1"/>
    <xf numFmtId="167" fontId="13" fillId="0" borderId="0" xfId="0" applyNumberFormat="1" applyFont="1"/>
    <xf numFmtId="167" fontId="13" fillId="0" borderId="0" xfId="0" applyNumberFormat="1" applyFont="1" applyAlignment="1">
      <alignment horizontal="center"/>
    </xf>
    <xf numFmtId="167" fontId="14" fillId="0" borderId="0" xfId="0" applyNumberFormat="1" applyFont="1" applyFill="1" applyBorder="1"/>
    <xf numFmtId="3" fontId="14" fillId="0" borderId="0" xfId="0" applyNumberFormat="1" applyFont="1" applyFill="1" applyBorder="1"/>
    <xf numFmtId="3" fontId="13" fillId="0" borderId="0" xfId="0" applyNumberFormat="1" applyFont="1" applyFill="1" applyBorder="1"/>
    <xf numFmtId="167" fontId="13" fillId="0" borderId="0" xfId="0" applyNumberFormat="1" applyFont="1" applyFill="1" applyBorder="1"/>
    <xf numFmtId="167" fontId="13" fillId="0" borderId="0" xfId="0" applyNumberFormat="1" applyFont="1" applyFill="1" applyAlignment="1">
      <alignment horizontal="center"/>
    </xf>
    <xf numFmtId="3" fontId="9" fillId="18" borderId="0" xfId="0" applyNumberFormat="1" applyFont="1" applyFill="1"/>
    <xf numFmtId="0" fontId="13" fillId="0" borderId="3" xfId="0" applyFont="1" applyBorder="1" applyAlignment="1">
      <alignment horizontal="center"/>
    </xf>
    <xf numFmtId="0" fontId="10" fillId="0" borderId="3" xfId="0" applyFont="1" applyFill="1" applyBorder="1" applyAlignment="1">
      <alignment horizontal="center"/>
    </xf>
    <xf numFmtId="0" fontId="9" fillId="0" borderId="3" xfId="0" applyFont="1" applyFill="1" applyBorder="1"/>
    <xf numFmtId="168" fontId="10" fillId="0" borderId="3" xfId="0" applyNumberFormat="1" applyFont="1" applyFill="1" applyBorder="1"/>
    <xf numFmtId="0" fontId="10" fillId="0" borderId="5" xfId="0" applyFont="1" applyBorder="1"/>
    <xf numFmtId="0" fontId="14" fillId="0" borderId="3" xfId="0" applyFont="1" applyFill="1" applyBorder="1" applyAlignment="1">
      <alignment horizontal="center"/>
    </xf>
    <xf numFmtId="0" fontId="13" fillId="0" borderId="3" xfId="0" applyFont="1" applyFill="1" applyBorder="1"/>
    <xf numFmtId="168" fontId="14" fillId="0" borderId="3" xfId="0" applyNumberFormat="1" applyFont="1" applyFill="1" applyBorder="1"/>
    <xf numFmtId="49" fontId="14" fillId="0" borderId="3" xfId="0" applyNumberFormat="1" applyFont="1" applyFill="1" applyBorder="1" applyAlignment="1">
      <alignment horizontal="center"/>
    </xf>
    <xf numFmtId="0" fontId="14" fillId="0" borderId="3" xfId="0" applyFont="1" applyFill="1" applyBorder="1"/>
    <xf numFmtId="4" fontId="14" fillId="0" borderId="3" xfId="0" applyNumberFormat="1" applyFont="1" applyFill="1" applyBorder="1"/>
    <xf numFmtId="172" fontId="14" fillId="0" borderId="3" xfId="0" applyNumberFormat="1" applyFont="1" applyFill="1" applyBorder="1"/>
    <xf numFmtId="0" fontId="14" fillId="0" borderId="36" xfId="0" applyFont="1" applyBorder="1"/>
    <xf numFmtId="3" fontId="13" fillId="0" borderId="36" xfId="0" applyNumberFormat="1" applyFont="1" applyBorder="1"/>
    <xf numFmtId="0" fontId="13" fillId="0" borderId="36" xfId="0" applyFont="1" applyBorder="1"/>
    <xf numFmtId="0" fontId="13" fillId="12" borderId="0" xfId="0" applyFont="1" applyFill="1" applyBorder="1" applyAlignment="1">
      <alignment horizontal="left"/>
    </xf>
    <xf numFmtId="168" fontId="13" fillId="12" borderId="0" xfId="0" applyNumberFormat="1" applyFont="1" applyFill="1" applyBorder="1"/>
    <xf numFmtId="4" fontId="13" fillId="12" borderId="0" xfId="0" applyNumberFormat="1" applyFont="1" applyFill="1" applyBorder="1"/>
    <xf numFmtId="0" fontId="13" fillId="12" borderId="0" xfId="0" applyFont="1" applyFill="1" applyBorder="1"/>
    <xf numFmtId="0" fontId="10" fillId="0" borderId="0" xfId="0" applyFont="1" applyFill="1" applyBorder="1" applyAlignment="1">
      <alignment horizontal="left"/>
    </xf>
    <xf numFmtId="49" fontId="10" fillId="0" borderId="0" xfId="0" applyNumberFormat="1" applyFont="1"/>
    <xf numFmtId="49" fontId="9" fillId="8" borderId="0" xfId="0" applyNumberFormat="1" applyFont="1" applyFill="1" applyBorder="1" applyAlignment="1">
      <alignment horizontal="center" vertical="center"/>
    </xf>
    <xf numFmtId="176" fontId="10" fillId="0" borderId="0" xfId="2" applyNumberFormat="1" applyFont="1" applyFill="1" applyBorder="1" applyAlignment="1">
      <alignment horizontal="right"/>
    </xf>
    <xf numFmtId="0" fontId="27" fillId="0" borderId="0" xfId="0" applyFont="1" applyFill="1" applyBorder="1" applyAlignment="1">
      <alignment horizontal="left"/>
    </xf>
    <xf numFmtId="49" fontId="10" fillId="0" borderId="0" xfId="0" applyNumberFormat="1" applyFont="1" applyFill="1"/>
    <xf numFmtId="49" fontId="10" fillId="0" borderId="0" xfId="0" applyNumberFormat="1" applyFont="1" applyAlignment="1">
      <alignment horizontal="right"/>
    </xf>
    <xf numFmtId="172" fontId="1" fillId="0" borderId="0" xfId="0" applyNumberFormat="1" applyFont="1" applyFill="1" applyBorder="1"/>
    <xf numFmtId="3" fontId="28" fillId="0" borderId="0" xfId="0" applyNumberFormat="1" applyFont="1"/>
    <xf numFmtId="0" fontId="14" fillId="14" borderId="0" xfId="0" applyFont="1" applyFill="1" applyBorder="1"/>
    <xf numFmtId="0" fontId="29" fillId="0" borderId="0" xfId="0" applyFont="1"/>
    <xf numFmtId="175" fontId="11" fillId="0" borderId="5" xfId="2" applyNumberFormat="1" applyFont="1" applyBorder="1" applyAlignment="1">
      <alignment horizontal="center"/>
    </xf>
    <xf numFmtId="37" fontId="18" fillId="15" borderId="8" xfId="0" applyNumberFormat="1" applyFont="1" applyFill="1" applyBorder="1" applyAlignment="1">
      <alignment horizontal="center" vertical="center"/>
    </xf>
    <xf numFmtId="0" fontId="12" fillId="0" borderId="28" xfId="0" applyFont="1" applyBorder="1"/>
    <xf numFmtId="0" fontId="12" fillId="0" borderId="0" xfId="0" applyFont="1" applyBorder="1" applyAlignment="1">
      <alignment horizontal="center" vertical="center"/>
    </xf>
    <xf numFmtId="0" fontId="11" fillId="0" borderId="28" xfId="0" applyFont="1" applyBorder="1" applyAlignment="1">
      <alignment vertical="center"/>
    </xf>
    <xf numFmtId="0" fontId="12" fillId="0" borderId="0" xfId="0" applyFont="1" applyBorder="1"/>
    <xf numFmtId="175" fontId="11" fillId="0" borderId="5" xfId="2" applyNumberFormat="1" applyFont="1" applyBorder="1" applyAlignment="1">
      <alignment horizontal="center" vertical="center"/>
    </xf>
    <xf numFmtId="3" fontId="11" fillId="16" borderId="6" xfId="0" applyNumberFormat="1" applyFont="1" applyFill="1" applyBorder="1" applyAlignment="1">
      <alignment horizontal="justify" vertical="center"/>
    </xf>
    <xf numFmtId="3" fontId="11" fillId="16" borderId="7" xfId="0" applyNumberFormat="1" applyFont="1" applyFill="1" applyBorder="1" applyAlignment="1">
      <alignment horizontal="justify" vertical="center"/>
    </xf>
    <xf numFmtId="3" fontId="11" fillId="16" borderId="6" xfId="0" applyNumberFormat="1" applyFont="1" applyFill="1" applyBorder="1" applyAlignment="1">
      <alignment horizontal="center" vertical="center"/>
    </xf>
    <xf numFmtId="175" fontId="17" fillId="16" borderId="8" xfId="2" applyNumberFormat="1" applyFont="1" applyFill="1" applyBorder="1" applyAlignment="1">
      <alignment horizontal="center" vertical="center"/>
    </xf>
    <xf numFmtId="3" fontId="11" fillId="19" borderId="23" xfId="0" applyNumberFormat="1" applyFont="1" applyFill="1" applyBorder="1" applyAlignment="1">
      <alignment horizontal="center" vertical="center"/>
    </xf>
    <xf numFmtId="3" fontId="11" fillId="19" borderId="20" xfId="0" applyNumberFormat="1" applyFont="1" applyFill="1" applyBorder="1" applyAlignment="1">
      <alignment horizontal="justify" vertical="center"/>
    </xf>
    <xf numFmtId="3" fontId="11" fillId="19" borderId="22" xfId="0" applyNumberFormat="1" applyFont="1" applyFill="1" applyBorder="1" applyAlignment="1">
      <alignment horizontal="right" vertical="center"/>
    </xf>
    <xf numFmtId="0" fontId="12" fillId="0" borderId="13" xfId="0" applyFont="1" applyBorder="1"/>
    <xf numFmtId="3" fontId="11" fillId="0" borderId="15" xfId="0" applyNumberFormat="1" applyFont="1" applyFill="1" applyBorder="1" applyAlignment="1">
      <alignment horizontal="center" vertical="center"/>
    </xf>
    <xf numFmtId="3" fontId="11" fillId="0" borderId="16" xfId="0" applyNumberFormat="1" applyFont="1" applyFill="1" applyBorder="1" applyAlignment="1">
      <alignment horizontal="justify" vertical="center"/>
    </xf>
    <xf numFmtId="3" fontId="11" fillId="0" borderId="17" xfId="0" applyNumberFormat="1" applyFont="1" applyFill="1" applyBorder="1" applyAlignment="1">
      <alignment horizontal="right" vertical="center"/>
    </xf>
    <xf numFmtId="174" fontId="12" fillId="0" borderId="0" xfId="2" applyNumberFormat="1" applyFont="1" applyFill="1" applyBorder="1"/>
    <xf numFmtId="49" fontId="11" fillId="11" borderId="15" xfId="0" applyNumberFormat="1" applyFont="1" applyFill="1" applyBorder="1" applyAlignment="1">
      <alignment horizontal="center" vertical="center"/>
    </xf>
    <xf numFmtId="3" fontId="11" fillId="11" borderId="16" xfId="0" applyNumberFormat="1" applyFont="1" applyFill="1" applyBorder="1" applyAlignment="1">
      <alignment horizontal="justify" vertical="center"/>
    </xf>
    <xf numFmtId="175" fontId="11" fillId="11" borderId="17" xfId="2" applyNumberFormat="1" applyFont="1" applyFill="1" applyBorder="1" applyAlignment="1">
      <alignment horizontal="right" vertical="center"/>
    </xf>
    <xf numFmtId="3" fontId="12" fillId="0" borderId="0" xfId="0" applyNumberFormat="1" applyFont="1" applyBorder="1"/>
    <xf numFmtId="49" fontId="11" fillId="0" borderId="15" xfId="0" applyNumberFormat="1" applyFont="1" applyFill="1" applyBorder="1" applyAlignment="1">
      <alignment horizontal="center" vertical="center"/>
    </xf>
    <xf numFmtId="3" fontId="12" fillId="0" borderId="22" xfId="0" applyNumberFormat="1" applyFont="1" applyBorder="1" applyAlignment="1">
      <alignment horizontal="right" vertical="center"/>
    </xf>
    <xf numFmtId="49" fontId="12" fillId="0" borderId="15" xfId="0" applyNumberFormat="1" applyFont="1" applyFill="1" applyBorder="1" applyAlignment="1">
      <alignment horizontal="center" vertical="center"/>
    </xf>
    <xf numFmtId="3" fontId="12" fillId="0" borderId="17" xfId="0" applyNumberFormat="1" applyFont="1" applyFill="1" applyBorder="1" applyAlignment="1">
      <alignment horizontal="right" vertical="center"/>
    </xf>
    <xf numFmtId="49" fontId="12" fillId="0" borderId="23" xfId="0" applyNumberFormat="1" applyFont="1" applyBorder="1" applyAlignment="1" applyProtection="1">
      <alignment horizontal="center" vertical="center"/>
      <protection locked="0"/>
    </xf>
    <xf numFmtId="3" fontId="12" fillId="0" borderId="20" xfId="0" applyNumberFormat="1" applyFont="1" applyBorder="1" applyAlignment="1" applyProtection="1">
      <alignment horizontal="justify" vertical="center"/>
      <protection locked="0"/>
    </xf>
    <xf numFmtId="49" fontId="12" fillId="0" borderId="15" xfId="0" applyNumberFormat="1" applyFont="1" applyFill="1" applyBorder="1" applyAlignment="1" applyProtection="1">
      <alignment horizontal="center" vertical="center"/>
      <protection locked="0"/>
    </xf>
    <xf numFmtId="3" fontId="12" fillId="0" borderId="16" xfId="0" applyNumberFormat="1" applyFont="1" applyFill="1" applyBorder="1" applyAlignment="1" applyProtection="1">
      <alignment horizontal="justify" vertical="center"/>
      <protection locked="0"/>
    </xf>
    <xf numFmtId="3" fontId="12" fillId="0" borderId="17" xfId="0" applyNumberFormat="1" applyFont="1" applyFill="1" applyBorder="1" applyAlignment="1" applyProtection="1">
      <alignment horizontal="right" vertical="center"/>
      <protection locked="0"/>
    </xf>
    <xf numFmtId="3" fontId="11" fillId="11" borderId="16" xfId="0" applyNumberFormat="1" applyFont="1" applyFill="1" applyBorder="1" applyAlignment="1">
      <alignment horizontal="left" vertical="center"/>
    </xf>
    <xf numFmtId="3" fontId="12" fillId="0" borderId="23" xfId="4" applyNumberFormat="1" applyFont="1" applyBorder="1" applyAlignment="1">
      <alignment horizontal="center" vertical="center"/>
    </xf>
    <xf numFmtId="3" fontId="12" fillId="0" borderId="21" xfId="4" applyNumberFormat="1" applyFont="1" applyBorder="1" applyAlignment="1">
      <alignment horizontal="justify" vertical="top"/>
    </xf>
    <xf numFmtId="3" fontId="12" fillId="0" borderId="22" xfId="0" applyNumberFormat="1" applyFont="1" applyFill="1" applyBorder="1" applyAlignment="1">
      <alignment horizontal="right" vertical="center"/>
    </xf>
    <xf numFmtId="3" fontId="12" fillId="0" borderId="20" xfId="0" applyNumberFormat="1" applyFont="1" applyBorder="1" applyAlignment="1">
      <alignment horizontal="justify" vertical="top"/>
    </xf>
    <xf numFmtId="3" fontId="12" fillId="0" borderId="23" xfId="0" applyNumberFormat="1" applyFont="1" applyBorder="1" applyAlignment="1" applyProtection="1">
      <alignment horizontal="center" vertical="center"/>
      <protection locked="0"/>
    </xf>
    <xf numFmtId="3" fontId="12" fillId="0" borderId="30" xfId="0" applyNumberFormat="1" applyFont="1" applyBorder="1" applyAlignment="1" applyProtection="1">
      <alignment horizontal="center" vertical="center"/>
      <protection locked="0"/>
    </xf>
    <xf numFmtId="3" fontId="12" fillId="0" borderId="31" xfId="0" applyNumberFormat="1" applyFont="1" applyBorder="1" applyAlignment="1" applyProtection="1">
      <alignment horizontal="justify" vertical="center"/>
      <protection locked="0"/>
    </xf>
    <xf numFmtId="3" fontId="12" fillId="0" borderId="32" xfId="0" applyNumberFormat="1" applyFont="1" applyBorder="1" applyAlignment="1" applyProtection="1">
      <alignment horizontal="right" vertical="center"/>
      <protection locked="0"/>
    </xf>
    <xf numFmtId="175" fontId="17" fillId="16" borderId="8" xfId="2" applyNumberFormat="1" applyFont="1" applyFill="1" applyBorder="1" applyAlignment="1">
      <alignment horizontal="right" vertical="center"/>
    </xf>
    <xf numFmtId="3" fontId="11" fillId="0" borderId="26" xfId="0" applyNumberFormat="1" applyFont="1" applyFill="1" applyBorder="1" applyAlignment="1">
      <alignment horizontal="center" vertical="center"/>
    </xf>
    <xf numFmtId="3" fontId="11" fillId="0" borderId="2" xfId="0" applyNumberFormat="1" applyFont="1" applyFill="1" applyBorder="1" applyAlignment="1">
      <alignment horizontal="justify" vertical="center"/>
    </xf>
    <xf numFmtId="3" fontId="11" fillId="0" borderId="24" xfId="0" applyNumberFormat="1" applyFont="1" applyFill="1" applyBorder="1" applyAlignment="1">
      <alignment horizontal="right" vertical="center"/>
    </xf>
    <xf numFmtId="3" fontId="12" fillId="0" borderId="15" xfId="0" applyNumberFormat="1" applyFont="1" applyFill="1" applyBorder="1" applyAlignment="1" applyProtection="1">
      <alignment horizontal="center" vertical="center"/>
      <protection locked="0"/>
    </xf>
    <xf numFmtId="0" fontId="12" fillId="0" borderId="20" xfId="0" applyFont="1" applyBorder="1" applyAlignment="1" applyProtection="1">
      <alignment horizontal="justify" vertical="center"/>
      <protection locked="0"/>
    </xf>
    <xf numFmtId="3" fontId="12" fillId="0" borderId="23" xfId="0" applyNumberFormat="1" applyFont="1" applyFill="1" applyBorder="1" applyAlignment="1" applyProtection="1">
      <alignment horizontal="center" vertical="center"/>
      <protection locked="0"/>
    </xf>
    <xf numFmtId="0" fontId="12" fillId="0" borderId="26" xfId="0" applyFont="1" applyBorder="1"/>
    <xf numFmtId="0" fontId="12" fillId="0" borderId="2" xfId="0" applyFont="1" applyBorder="1"/>
    <xf numFmtId="3" fontId="12" fillId="0" borderId="39" xfId="0" applyNumberFormat="1" applyFont="1" applyBorder="1" applyAlignment="1">
      <alignment horizontal="center" vertical="center"/>
    </xf>
    <xf numFmtId="3" fontId="12" fillId="0" borderId="38" xfId="0" applyNumberFormat="1" applyFont="1" applyBorder="1" applyAlignment="1">
      <alignment horizontal="right" vertical="center"/>
    </xf>
    <xf numFmtId="3" fontId="12" fillId="0" borderId="30" xfId="0" applyNumberFormat="1" applyFont="1" applyFill="1" applyBorder="1" applyAlignment="1">
      <alignment horizontal="center" vertical="center"/>
    </xf>
    <xf numFmtId="3" fontId="12" fillId="0" borderId="31" xfId="0" applyNumberFormat="1" applyFont="1" applyFill="1" applyBorder="1" applyAlignment="1">
      <alignment horizontal="justify" vertical="center"/>
    </xf>
    <xf numFmtId="3" fontId="12" fillId="0" borderId="32" xfId="0" applyNumberFormat="1" applyFont="1" applyFill="1" applyBorder="1" applyAlignment="1">
      <alignment horizontal="right" vertical="center"/>
    </xf>
    <xf numFmtId="0" fontId="12" fillId="0" borderId="23" xfId="0" applyFont="1" applyBorder="1" applyAlignment="1" applyProtection="1">
      <alignment horizontal="center" vertical="center"/>
      <protection locked="0"/>
    </xf>
    <xf numFmtId="0" fontId="12" fillId="0" borderId="15" xfId="0" applyFont="1" applyFill="1" applyBorder="1" applyAlignment="1" applyProtection="1">
      <alignment horizontal="center" vertical="center"/>
      <protection locked="0"/>
    </xf>
    <xf numFmtId="0" fontId="12" fillId="0" borderId="16" xfId="0" applyFont="1" applyFill="1" applyBorder="1" applyAlignment="1" applyProtection="1">
      <alignment horizontal="justify" vertical="center"/>
      <protection locked="0"/>
    </xf>
    <xf numFmtId="3" fontId="12" fillId="0" borderId="30" xfId="0" applyNumberFormat="1" applyFont="1" applyFill="1" applyBorder="1" applyAlignment="1" applyProtection="1">
      <alignment horizontal="center" vertical="center"/>
      <protection locked="0"/>
    </xf>
    <xf numFmtId="3" fontId="12" fillId="0" borderId="31" xfId="0" applyNumberFormat="1" applyFont="1" applyFill="1" applyBorder="1" applyAlignment="1" applyProtection="1">
      <alignment horizontal="justify" vertical="center"/>
      <protection locked="0"/>
    </xf>
    <xf numFmtId="3" fontId="12" fillId="0" borderId="32" xfId="0" applyNumberFormat="1" applyFont="1" applyFill="1" applyBorder="1" applyAlignment="1" applyProtection="1">
      <alignment horizontal="right" vertical="center"/>
      <protection locked="0"/>
    </xf>
    <xf numFmtId="49" fontId="11" fillId="0" borderId="18" xfId="0" applyNumberFormat="1" applyFont="1" applyFill="1" applyBorder="1" applyAlignment="1">
      <alignment horizontal="center" vertical="center"/>
    </xf>
    <xf numFmtId="3" fontId="11" fillId="0" borderId="4" xfId="0" applyNumberFormat="1" applyFont="1" applyFill="1" applyBorder="1" applyAlignment="1">
      <alignment horizontal="justify" vertical="center"/>
    </xf>
    <xf numFmtId="3" fontId="11" fillId="0" borderId="12" xfId="0" applyNumberFormat="1" applyFont="1" applyFill="1" applyBorder="1" applyAlignment="1">
      <alignment horizontal="right" vertical="center"/>
    </xf>
    <xf numFmtId="174" fontId="17" fillId="2" borderId="7" xfId="0" applyNumberFormat="1" applyFont="1" applyFill="1" applyBorder="1" applyAlignment="1">
      <alignment horizontal="right" vertical="center"/>
    </xf>
    <xf numFmtId="174" fontId="17" fillId="2" borderId="8" xfId="0" applyNumberFormat="1" applyFont="1" applyFill="1" applyBorder="1" applyAlignment="1">
      <alignment horizontal="right" vertical="center"/>
    </xf>
    <xf numFmtId="0" fontId="29" fillId="0" borderId="13" xfId="0" applyFont="1" applyBorder="1"/>
    <xf numFmtId="0" fontId="29" fillId="0" borderId="0" xfId="0" applyFont="1" applyBorder="1"/>
    <xf numFmtId="175" fontId="29" fillId="0" borderId="14" xfId="2" applyNumberFormat="1" applyFont="1" applyBorder="1"/>
    <xf numFmtId="3" fontId="12" fillId="0" borderId="13" xfId="0" applyNumberFormat="1" applyFont="1" applyFill="1" applyBorder="1" applyAlignment="1">
      <alignment horizontal="center" vertical="center"/>
    </xf>
    <xf numFmtId="3" fontId="12" fillId="0" borderId="0" xfId="0" applyNumberFormat="1" applyFont="1" applyFill="1" applyBorder="1" applyAlignment="1">
      <alignment horizontal="justify" vertical="center"/>
    </xf>
    <xf numFmtId="3" fontId="12" fillId="0" borderId="14" xfId="0" applyNumberFormat="1" applyFont="1" applyFill="1" applyBorder="1" applyAlignment="1">
      <alignment horizontal="right" vertical="center"/>
    </xf>
    <xf numFmtId="3" fontId="11" fillId="16" borderId="7" xfId="0" applyNumberFormat="1" applyFont="1" applyFill="1" applyBorder="1" applyAlignment="1">
      <alignment horizontal="center" vertical="center"/>
    </xf>
    <xf numFmtId="174" fontId="17" fillId="2" borderId="28" xfId="0" applyNumberFormat="1" applyFont="1" applyFill="1" applyBorder="1" applyAlignment="1">
      <alignment horizontal="right" vertical="center"/>
    </xf>
    <xf numFmtId="174" fontId="17" fillId="2" borderId="29" xfId="0" applyNumberFormat="1" applyFont="1" applyFill="1" applyBorder="1" applyAlignment="1">
      <alignment horizontal="right" vertical="center"/>
    </xf>
    <xf numFmtId="37" fontId="18" fillId="15" borderId="29" xfId="0" applyNumberFormat="1" applyFont="1" applyFill="1" applyBorder="1" applyAlignment="1">
      <alignment horizontal="center" vertical="center"/>
    </xf>
    <xf numFmtId="0" fontId="12" fillId="0" borderId="13" xfId="0" applyFont="1" applyBorder="1" applyAlignment="1">
      <alignment horizontal="center"/>
    </xf>
    <xf numFmtId="0" fontId="29" fillId="0" borderId="26" xfId="0" applyFont="1" applyBorder="1"/>
    <xf numFmtId="0" fontId="29" fillId="0" borderId="2" xfId="0" applyFont="1" applyBorder="1"/>
    <xf numFmtId="174" fontId="17" fillId="0" borderId="0" xfId="0" applyNumberFormat="1" applyFont="1" applyFill="1" applyBorder="1" applyAlignment="1">
      <alignment horizontal="right" vertical="center"/>
    </xf>
    <xf numFmtId="3" fontId="11" fillId="0" borderId="0" xfId="0" applyNumberFormat="1" applyFont="1" applyFill="1" applyBorder="1" applyAlignment="1">
      <alignment horizontal="center" vertical="center"/>
    </xf>
    <xf numFmtId="174" fontId="17" fillId="0" borderId="14" xfId="0" applyNumberFormat="1" applyFont="1" applyFill="1" applyBorder="1" applyAlignment="1">
      <alignment horizontal="right" vertical="center"/>
    </xf>
    <xf numFmtId="0" fontId="29" fillId="0" borderId="0" xfId="0" applyFont="1" applyFill="1"/>
    <xf numFmtId="49" fontId="11" fillId="0" borderId="26" xfId="0" applyNumberFormat="1" applyFont="1" applyFill="1" applyBorder="1" applyAlignment="1">
      <alignment horizontal="center" vertical="center"/>
    </xf>
    <xf numFmtId="3" fontId="11" fillId="19" borderId="40" xfId="0" applyNumberFormat="1" applyFont="1" applyFill="1" applyBorder="1" applyAlignment="1">
      <alignment horizontal="center" vertical="center"/>
    </xf>
    <xf numFmtId="3" fontId="12" fillId="0" borderId="26" xfId="0" applyNumberFormat="1" applyFont="1" applyFill="1" applyBorder="1" applyAlignment="1">
      <alignment horizontal="center" vertical="center"/>
    </xf>
    <xf numFmtId="3" fontId="12" fillId="0" borderId="2" xfId="0" applyNumberFormat="1" applyFont="1" applyFill="1" applyBorder="1" applyAlignment="1">
      <alignment horizontal="justify" vertical="center"/>
    </xf>
    <xf numFmtId="3" fontId="12" fillId="0" borderId="24" xfId="0" applyNumberFormat="1" applyFont="1" applyFill="1" applyBorder="1" applyAlignment="1">
      <alignment horizontal="right" vertical="center"/>
    </xf>
    <xf numFmtId="3" fontId="12" fillId="0" borderId="39" xfId="0" applyNumberFormat="1" applyFont="1" applyBorder="1" applyAlignment="1" applyProtection="1">
      <alignment horizontal="center" vertical="center"/>
      <protection locked="0"/>
    </xf>
    <xf numFmtId="3" fontId="12" fillId="0" borderId="33" xfId="0" applyNumberFormat="1" applyFont="1" applyBorder="1" applyAlignment="1" applyProtection="1">
      <alignment horizontal="justify" vertical="center"/>
      <protection locked="0"/>
    </xf>
    <xf numFmtId="49" fontId="11" fillId="11" borderId="26" xfId="0" applyNumberFormat="1" applyFont="1" applyFill="1" applyBorder="1" applyAlignment="1">
      <alignment horizontal="center" vertical="center"/>
    </xf>
    <xf numFmtId="3" fontId="11" fillId="11" borderId="2" xfId="0" applyNumberFormat="1" applyFont="1" applyFill="1" applyBorder="1" applyAlignment="1">
      <alignment horizontal="left" vertical="center"/>
    </xf>
    <xf numFmtId="175" fontId="11" fillId="11" borderId="24" xfId="2" applyNumberFormat="1" applyFont="1" applyFill="1" applyBorder="1" applyAlignment="1">
      <alignment horizontal="right" vertical="center"/>
    </xf>
    <xf numFmtId="3" fontId="12" fillId="0" borderId="33" xfId="0" applyNumberFormat="1" applyFont="1" applyFill="1" applyBorder="1" applyAlignment="1">
      <alignment horizontal="justify" vertical="center"/>
    </xf>
    <xf numFmtId="174" fontId="17" fillId="20" borderId="7" xfId="0" applyNumberFormat="1" applyFont="1" applyFill="1" applyBorder="1" applyAlignment="1">
      <alignment horizontal="right" vertical="center"/>
    </xf>
    <xf numFmtId="174" fontId="17" fillId="20" borderId="8" xfId="0" applyNumberFormat="1" applyFont="1" applyFill="1" applyBorder="1" applyAlignment="1">
      <alignment horizontal="right" vertical="center"/>
    </xf>
    <xf numFmtId="175" fontId="29" fillId="0" borderId="0" xfId="2" applyNumberFormat="1" applyFont="1"/>
    <xf numFmtId="174" fontId="12" fillId="0" borderId="0" xfId="0" applyNumberFormat="1" applyFont="1"/>
    <xf numFmtId="3" fontId="14" fillId="21" borderId="0" xfId="0" applyNumberFormat="1" applyFont="1" applyFill="1" applyBorder="1"/>
    <xf numFmtId="0" fontId="11" fillId="0" borderId="28" xfId="0" applyFont="1" applyFill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11" fillId="0" borderId="7" xfId="0" applyFont="1" applyFill="1" applyBorder="1" applyAlignment="1">
      <alignment horizontal="center" vertical="center"/>
    </xf>
    <xf numFmtId="37" fontId="18" fillId="15" borderId="27" xfId="0" applyNumberFormat="1" applyFont="1" applyFill="1" applyBorder="1" applyAlignment="1">
      <alignment horizontal="center" vertical="center"/>
    </xf>
    <xf numFmtId="37" fontId="18" fillId="15" borderId="28" xfId="0" applyNumberFormat="1" applyFont="1" applyFill="1" applyBorder="1" applyAlignment="1">
      <alignment horizontal="center" vertical="center"/>
    </xf>
    <xf numFmtId="0" fontId="11" fillId="0" borderId="36" xfId="0" applyFont="1" applyBorder="1" applyAlignment="1">
      <alignment horizontal="center"/>
    </xf>
    <xf numFmtId="37" fontId="18" fillId="15" borderId="6" xfId="0" applyNumberFormat="1" applyFont="1" applyFill="1" applyBorder="1" applyAlignment="1">
      <alignment horizontal="center" vertical="center"/>
    </xf>
    <xf numFmtId="37" fontId="18" fillId="15" borderId="7" xfId="0" applyNumberFormat="1" applyFont="1" applyFill="1" applyBorder="1" applyAlignment="1">
      <alignment horizontal="center" vertical="center"/>
    </xf>
    <xf numFmtId="3" fontId="11" fillId="2" borderId="6" xfId="0" applyNumberFormat="1" applyFont="1" applyFill="1" applyBorder="1" applyAlignment="1">
      <alignment horizontal="center" vertical="center"/>
    </xf>
    <xf numFmtId="3" fontId="11" fillId="2" borderId="27" xfId="0" applyNumberFormat="1" applyFont="1" applyFill="1" applyBorder="1" applyAlignment="1">
      <alignment horizontal="center" vertical="center"/>
    </xf>
    <xf numFmtId="3" fontId="11" fillId="20" borderId="6" xfId="0" applyNumberFormat="1" applyFont="1" applyFill="1" applyBorder="1" applyAlignment="1">
      <alignment horizontal="center" vertical="center"/>
    </xf>
    <xf numFmtId="3" fontId="12" fillId="0" borderId="0" xfId="0" applyNumberFormat="1" applyFont="1" applyFill="1" applyBorder="1" applyAlignment="1">
      <alignment horizontal="center" vertical="center"/>
    </xf>
    <xf numFmtId="3" fontId="31" fillId="0" borderId="0" xfId="0" applyNumberFormat="1" applyFont="1"/>
    <xf numFmtId="3" fontId="31" fillId="9" borderId="0" xfId="0" applyNumberFormat="1" applyFont="1" applyFill="1"/>
    <xf numFmtId="3" fontId="31" fillId="9" borderId="0" xfId="0" applyNumberFormat="1" applyFont="1" applyFill="1" applyBorder="1"/>
    <xf numFmtId="0" fontId="30" fillId="0" borderId="0" xfId="0" applyFont="1"/>
    <xf numFmtId="0" fontId="30" fillId="9" borderId="0" xfId="0" applyFont="1" applyFill="1"/>
    <xf numFmtId="3" fontId="32" fillId="9" borderId="0" xfId="0" applyNumberFormat="1" applyFont="1" applyFill="1"/>
    <xf numFmtId="3" fontId="33" fillId="0" borderId="0" xfId="0" applyNumberFormat="1" applyFont="1" applyAlignment="1"/>
    <xf numFmtId="3" fontId="32" fillId="0" borderId="0" xfId="0" applyNumberFormat="1" applyFont="1"/>
    <xf numFmtId="49" fontId="10" fillId="0" borderId="0" xfId="0" applyNumberFormat="1" applyFont="1" applyAlignment="1">
      <alignment horizontal="left"/>
    </xf>
    <xf numFmtId="172" fontId="1" fillId="0" borderId="0" xfId="0" applyNumberFormat="1" applyFont="1" applyFill="1"/>
    <xf numFmtId="3" fontId="12" fillId="0" borderId="25" xfId="0" applyNumberFormat="1" applyFont="1" applyFill="1" applyBorder="1" applyAlignment="1">
      <alignment horizontal="right"/>
    </xf>
    <xf numFmtId="3" fontId="3" fillId="0" borderId="0" xfId="0" applyNumberFormat="1" applyFont="1"/>
    <xf numFmtId="0" fontId="13" fillId="0" borderId="0" xfId="0" applyFont="1" applyBorder="1" applyAlignment="1">
      <alignment horizontal="center"/>
    </xf>
    <xf numFmtId="167" fontId="13" fillId="14" borderId="0" xfId="0" applyNumberFormat="1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11" fillId="0" borderId="28" xfId="0" quotePrefix="1" applyFont="1" applyFill="1" applyBorder="1" applyAlignment="1">
      <alignment horizontal="center" vertical="center"/>
    </xf>
    <xf numFmtId="0" fontId="11" fillId="0" borderId="28" xfId="0" applyFont="1" applyFill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11" fillId="0" borderId="7" xfId="0" applyFont="1" applyFill="1" applyBorder="1" applyAlignment="1">
      <alignment horizontal="center" vertical="center"/>
    </xf>
    <xf numFmtId="0" fontId="20" fillId="0" borderId="0" xfId="0" applyFont="1" applyBorder="1" applyAlignment="1">
      <alignment horizontal="center"/>
    </xf>
    <xf numFmtId="167" fontId="9" fillId="10" borderId="0" xfId="0" applyNumberFormat="1" applyFont="1" applyFill="1" applyAlignment="1">
      <alignment horizontal="center" vertical="center"/>
    </xf>
    <xf numFmtId="0" fontId="12" fillId="0" borderId="0" xfId="0" applyFont="1" applyAlignment="1">
      <alignment horizontal="center"/>
    </xf>
    <xf numFmtId="3" fontId="11" fillId="2" borderId="6" xfId="0" applyNumberFormat="1" applyFont="1" applyFill="1" applyBorder="1" applyAlignment="1">
      <alignment horizontal="center" vertical="center"/>
    </xf>
    <xf numFmtId="3" fontId="11" fillId="2" borderId="7" xfId="0" applyNumberFormat="1" applyFont="1" applyFill="1" applyBorder="1" applyAlignment="1">
      <alignment horizontal="center" vertical="center"/>
    </xf>
    <xf numFmtId="0" fontId="11" fillId="0" borderId="36" xfId="0" applyFont="1" applyBorder="1" applyAlignment="1">
      <alignment horizontal="center"/>
    </xf>
    <xf numFmtId="37" fontId="18" fillId="15" borderId="27" xfId="0" applyNumberFormat="1" applyFont="1" applyFill="1" applyBorder="1" applyAlignment="1">
      <alignment horizontal="center" vertical="center"/>
    </xf>
    <xf numFmtId="37" fontId="18" fillId="15" borderId="28" xfId="0" applyNumberFormat="1" applyFont="1" applyFill="1" applyBorder="1" applyAlignment="1">
      <alignment horizontal="center" vertical="center"/>
    </xf>
    <xf numFmtId="37" fontId="18" fillId="15" borderId="6" xfId="0" applyNumberFormat="1" applyFont="1" applyFill="1" applyBorder="1" applyAlignment="1">
      <alignment horizontal="center" vertical="center"/>
    </xf>
    <xf numFmtId="37" fontId="18" fillId="15" borderId="7" xfId="0" applyNumberFormat="1" applyFont="1" applyFill="1" applyBorder="1" applyAlignment="1">
      <alignment horizontal="center" vertical="center"/>
    </xf>
    <xf numFmtId="3" fontId="11" fillId="2" borderId="27" xfId="0" applyNumberFormat="1" applyFont="1" applyFill="1" applyBorder="1" applyAlignment="1">
      <alignment horizontal="center" vertical="center"/>
    </xf>
    <xf numFmtId="3" fontId="11" fillId="2" borderId="28" xfId="0" applyNumberFormat="1" applyFont="1" applyFill="1" applyBorder="1" applyAlignment="1">
      <alignment horizontal="center" vertical="center"/>
    </xf>
    <xf numFmtId="3" fontId="11" fillId="20" borderId="6" xfId="0" applyNumberFormat="1" applyFont="1" applyFill="1" applyBorder="1" applyAlignment="1">
      <alignment horizontal="center" vertical="center"/>
    </xf>
    <xf numFmtId="3" fontId="11" fillId="20" borderId="7" xfId="0" applyNumberFormat="1" applyFont="1" applyFill="1" applyBorder="1" applyAlignment="1">
      <alignment horizontal="center" vertical="center"/>
    </xf>
  </cellXfs>
  <cellStyles count="7">
    <cellStyle name="Euro" xfId="1"/>
    <cellStyle name="Millares" xfId="2" builtinId="3"/>
    <cellStyle name="Millares 2" xfId="5"/>
    <cellStyle name="Millares 2 2" xfId="6"/>
    <cellStyle name="Normal" xfId="0" builtinId="0"/>
    <cellStyle name="Normal 2" xfId="4"/>
    <cellStyle name="Porcentaje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235449</xdr:colOff>
      <xdr:row>0</xdr:row>
      <xdr:rowOff>139129</xdr:rowOff>
    </xdr:from>
    <xdr:to>
      <xdr:col>0</xdr:col>
      <xdr:colOff>740274</xdr:colOff>
      <xdr:row>4</xdr:row>
      <xdr:rowOff>31464</xdr:rowOff>
    </xdr:to>
    <xdr:pic>
      <xdr:nvPicPr>
        <xdr:cNvPr id="5" name="Picture 8" descr="cmy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5449" y="139129"/>
          <a:ext cx="5048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0</xdr:row>
      <xdr:rowOff>95250</xdr:rowOff>
    </xdr:from>
    <xdr:to>
      <xdr:col>0</xdr:col>
      <xdr:colOff>942975</xdr:colOff>
      <xdr:row>4</xdr:row>
      <xdr:rowOff>104775</xdr:rowOff>
    </xdr:to>
    <xdr:pic>
      <xdr:nvPicPr>
        <xdr:cNvPr id="6425" name="Picture 8" descr="cmy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0"/>
          <a:ext cx="80010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0</xdr:row>
      <xdr:rowOff>152400</xdr:rowOff>
    </xdr:from>
    <xdr:to>
      <xdr:col>0</xdr:col>
      <xdr:colOff>962025</xdr:colOff>
      <xdr:row>5</xdr:row>
      <xdr:rowOff>0</xdr:rowOff>
    </xdr:to>
    <xdr:pic>
      <xdr:nvPicPr>
        <xdr:cNvPr id="5355" name="Picture 8" descr="cmy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152400"/>
          <a:ext cx="82867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114301</xdr:colOff>
      <xdr:row>0</xdr:row>
      <xdr:rowOff>85725</xdr:rowOff>
    </xdr:from>
    <xdr:to>
      <xdr:col>1</xdr:col>
      <xdr:colOff>342901</xdr:colOff>
      <xdr:row>3</xdr:row>
      <xdr:rowOff>161925</xdr:rowOff>
    </xdr:to>
    <xdr:pic>
      <xdr:nvPicPr>
        <xdr:cNvPr id="3307" name="Picture 8" descr="cmy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1" y="85725"/>
          <a:ext cx="6477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161925</xdr:colOff>
      <xdr:row>0</xdr:row>
      <xdr:rowOff>19050</xdr:rowOff>
    </xdr:from>
    <xdr:to>
      <xdr:col>1</xdr:col>
      <xdr:colOff>238125</xdr:colOff>
      <xdr:row>4</xdr:row>
      <xdr:rowOff>66675</xdr:rowOff>
    </xdr:to>
    <xdr:pic>
      <xdr:nvPicPr>
        <xdr:cNvPr id="7338" name="Picture 4" descr="cmy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19050"/>
          <a:ext cx="64770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161925</xdr:colOff>
      <xdr:row>0</xdr:row>
      <xdr:rowOff>19050</xdr:rowOff>
    </xdr:from>
    <xdr:to>
      <xdr:col>1</xdr:col>
      <xdr:colOff>238125</xdr:colOff>
      <xdr:row>4</xdr:row>
      <xdr:rowOff>66675</xdr:rowOff>
    </xdr:to>
    <xdr:pic>
      <xdr:nvPicPr>
        <xdr:cNvPr id="3" name="Picture 4" descr="cmy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19050"/>
          <a:ext cx="64770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161925</xdr:colOff>
      <xdr:row>1</xdr:row>
      <xdr:rowOff>133350</xdr:rowOff>
    </xdr:from>
    <xdr:to>
      <xdr:col>1</xdr:col>
      <xdr:colOff>495300</xdr:colOff>
      <xdr:row>3</xdr:row>
      <xdr:rowOff>190500</xdr:rowOff>
    </xdr:to>
    <xdr:pic>
      <xdr:nvPicPr>
        <xdr:cNvPr id="8194" name="Picture 8" descr="cmy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133350"/>
          <a:ext cx="5048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266700</xdr:colOff>
      <xdr:row>0</xdr:row>
      <xdr:rowOff>47625</xdr:rowOff>
    </xdr:from>
    <xdr:to>
      <xdr:col>0</xdr:col>
      <xdr:colOff>1000125</xdr:colOff>
      <xdr:row>4</xdr:row>
      <xdr:rowOff>104775</xdr:rowOff>
    </xdr:to>
    <xdr:pic>
      <xdr:nvPicPr>
        <xdr:cNvPr id="2" name="Picture 1" descr="cmy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47625"/>
          <a:ext cx="73342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266700</xdr:colOff>
      <xdr:row>0</xdr:row>
      <xdr:rowOff>47625</xdr:rowOff>
    </xdr:from>
    <xdr:to>
      <xdr:col>0</xdr:col>
      <xdr:colOff>1000125</xdr:colOff>
      <xdr:row>4</xdr:row>
      <xdr:rowOff>104775</xdr:rowOff>
    </xdr:to>
    <xdr:pic>
      <xdr:nvPicPr>
        <xdr:cNvPr id="3" name="Picture 1" descr="cmy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47625"/>
          <a:ext cx="73342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266700</xdr:colOff>
      <xdr:row>0</xdr:row>
      <xdr:rowOff>47625</xdr:rowOff>
    </xdr:from>
    <xdr:to>
      <xdr:col>0</xdr:col>
      <xdr:colOff>1000125</xdr:colOff>
      <xdr:row>4</xdr:row>
      <xdr:rowOff>104775</xdr:rowOff>
    </xdr:to>
    <xdr:pic>
      <xdr:nvPicPr>
        <xdr:cNvPr id="4" name="Picture 1" descr="cmy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47625"/>
          <a:ext cx="73342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266700</xdr:colOff>
      <xdr:row>0</xdr:row>
      <xdr:rowOff>47625</xdr:rowOff>
    </xdr:from>
    <xdr:to>
      <xdr:col>0</xdr:col>
      <xdr:colOff>1000125</xdr:colOff>
      <xdr:row>4</xdr:row>
      <xdr:rowOff>104775</xdr:rowOff>
    </xdr:to>
    <xdr:pic>
      <xdr:nvPicPr>
        <xdr:cNvPr id="5" name="Picture 1" descr="cmy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47625"/>
          <a:ext cx="73342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6"/>
  <sheetViews>
    <sheetView showGridLines="0" tabSelected="1" zoomScale="89" zoomScaleNormal="89" workbookViewId="0">
      <selection activeCell="O26" sqref="O26"/>
    </sheetView>
  </sheetViews>
  <sheetFormatPr baseColWidth="10" defaultColWidth="11" defaultRowHeight="12.75" outlineLevelRow="1" x14ac:dyDescent="0.2"/>
  <cols>
    <col min="1" max="1" width="43" style="1" bestFit="1" customWidth="1"/>
    <col min="2" max="2" width="2.7109375" style="1" customWidth="1"/>
    <col min="3" max="3" width="14.140625" style="1" bestFit="1" customWidth="1"/>
    <col min="4" max="4" width="2.7109375" style="1" customWidth="1"/>
    <col min="5" max="5" width="16.140625" style="1" customWidth="1"/>
    <col min="6" max="6" width="2.7109375" style="1" customWidth="1"/>
    <col min="7" max="7" width="15.85546875" style="1" bestFit="1" customWidth="1"/>
    <col min="8" max="16384" width="11" style="1"/>
  </cols>
  <sheetData>
    <row r="1" spans="1:7" x14ac:dyDescent="0.2">
      <c r="A1" s="455"/>
      <c r="B1" s="455"/>
      <c r="C1" s="455"/>
      <c r="D1" s="455"/>
      <c r="E1" s="455"/>
      <c r="F1" s="455"/>
      <c r="G1" s="455"/>
    </row>
    <row r="2" spans="1:7" ht="14.25" x14ac:dyDescent="0.2">
      <c r="A2" s="452" t="s">
        <v>326</v>
      </c>
      <c r="B2" s="452"/>
      <c r="C2" s="452"/>
      <c r="D2" s="452"/>
      <c r="E2" s="452"/>
      <c r="F2" s="452"/>
      <c r="G2" s="452"/>
    </row>
    <row r="3" spans="1:7" ht="14.25" x14ac:dyDescent="0.2">
      <c r="A3" s="452" t="s">
        <v>0</v>
      </c>
      <c r="B3" s="452"/>
      <c r="C3" s="452"/>
      <c r="D3" s="452"/>
      <c r="E3" s="452"/>
      <c r="F3" s="452"/>
      <c r="G3" s="452"/>
    </row>
    <row r="4" spans="1:7" ht="14.25" hidden="1" x14ac:dyDescent="0.2">
      <c r="A4" s="452"/>
      <c r="B4" s="452"/>
      <c r="C4" s="452"/>
      <c r="D4" s="452"/>
      <c r="E4" s="452"/>
      <c r="F4" s="452"/>
      <c r="G4" s="452"/>
    </row>
    <row r="5" spans="1:7" ht="15" thickBot="1" x14ac:dyDescent="0.25">
      <c r="A5" s="299"/>
      <c r="B5" s="299"/>
      <c r="C5" s="299"/>
      <c r="D5" s="299"/>
      <c r="E5" s="299"/>
      <c r="F5" s="299"/>
      <c r="G5" s="299"/>
    </row>
    <row r="6" spans="1:7" ht="15" thickTop="1" x14ac:dyDescent="0.2">
      <c r="A6" s="16"/>
      <c r="B6" s="16"/>
      <c r="C6" s="16"/>
      <c r="D6" s="16"/>
      <c r="E6" s="16"/>
      <c r="F6" s="16"/>
      <c r="G6" s="16"/>
    </row>
    <row r="7" spans="1:7" ht="14.25" x14ac:dyDescent="0.2">
      <c r="A7" s="452" t="s">
        <v>37</v>
      </c>
      <c r="B7" s="452"/>
      <c r="C7" s="452"/>
      <c r="D7" s="452"/>
      <c r="E7" s="452"/>
      <c r="F7" s="452"/>
      <c r="G7" s="452"/>
    </row>
    <row r="8" spans="1:7" ht="14.25" x14ac:dyDescent="0.2">
      <c r="A8" s="452" t="s">
        <v>142</v>
      </c>
      <c r="B8" s="452"/>
      <c r="C8" s="452"/>
      <c r="D8" s="452"/>
      <c r="E8" s="452"/>
      <c r="F8" s="452"/>
      <c r="G8" s="452"/>
    </row>
    <row r="9" spans="1:7" ht="14.25" x14ac:dyDescent="0.2">
      <c r="A9" s="454" t="s">
        <v>480</v>
      </c>
      <c r="B9" s="454"/>
      <c r="C9" s="454"/>
      <c r="D9" s="454"/>
      <c r="E9" s="454"/>
      <c r="F9" s="454"/>
      <c r="G9" s="454"/>
    </row>
    <row r="10" spans="1:7" ht="14.25" x14ac:dyDescent="0.2">
      <c r="A10" s="452" t="s">
        <v>1</v>
      </c>
      <c r="B10" s="452"/>
      <c r="C10" s="452"/>
      <c r="D10" s="452"/>
      <c r="E10" s="452"/>
      <c r="F10" s="452"/>
      <c r="G10" s="452"/>
    </row>
    <row r="11" spans="1:7" ht="14.25" hidden="1" x14ac:dyDescent="0.2">
      <c r="A11" s="16"/>
      <c r="B11" s="16"/>
      <c r="C11" s="16"/>
      <c r="D11" s="16"/>
      <c r="E11" s="16"/>
      <c r="F11" s="16"/>
      <c r="G11" s="16"/>
    </row>
    <row r="12" spans="1:7" ht="14.25" x14ac:dyDescent="0.2">
      <c r="A12" s="16"/>
      <c r="B12" s="16"/>
      <c r="C12" s="16"/>
      <c r="D12" s="16"/>
      <c r="E12" s="16"/>
      <c r="F12" s="16"/>
      <c r="G12" s="16"/>
    </row>
    <row r="13" spans="1:7" ht="14.25" x14ac:dyDescent="0.2">
      <c r="A13" s="17" t="s">
        <v>2</v>
      </c>
      <c r="B13" s="18"/>
      <c r="C13" s="18"/>
      <c r="D13" s="18"/>
      <c r="E13" s="19"/>
      <c r="F13" s="19"/>
      <c r="G13" s="19"/>
    </row>
    <row r="14" spans="1:7" ht="7.5" customHeight="1" x14ac:dyDescent="0.2">
      <c r="A14" s="19"/>
      <c r="B14" s="19"/>
      <c r="C14" s="19"/>
      <c r="D14" s="19"/>
      <c r="E14" s="26"/>
      <c r="F14" s="19"/>
      <c r="G14" s="19"/>
    </row>
    <row r="15" spans="1:7" ht="14.25" x14ac:dyDescent="0.2">
      <c r="A15" s="19" t="s">
        <v>4</v>
      </c>
      <c r="B15" s="19"/>
      <c r="C15" s="19"/>
      <c r="D15" s="19"/>
      <c r="E15" s="26">
        <v>12599350559</v>
      </c>
      <c r="F15" s="26"/>
      <c r="G15" s="26"/>
    </row>
    <row r="16" spans="1:7" ht="14.25" x14ac:dyDescent="0.2">
      <c r="A16" s="19" t="s">
        <v>3</v>
      </c>
      <c r="B16" s="19"/>
      <c r="C16" s="19"/>
      <c r="D16" s="19"/>
      <c r="E16" s="26">
        <v>12719652860.799999</v>
      </c>
      <c r="F16" s="26"/>
      <c r="G16" s="26"/>
    </row>
    <row r="17" spans="1:7" ht="14.25" hidden="1" x14ac:dyDescent="0.2">
      <c r="A17" s="19" t="s">
        <v>418</v>
      </c>
      <c r="B17" s="19"/>
      <c r="C17" s="19"/>
      <c r="D17" s="19"/>
      <c r="E17" s="26">
        <v>0</v>
      </c>
      <c r="F17" s="26"/>
      <c r="G17" s="26"/>
    </row>
    <row r="18" spans="1:7" ht="14.25" hidden="1" x14ac:dyDescent="0.2">
      <c r="A18" s="19" t="s">
        <v>419</v>
      </c>
      <c r="B18" s="19"/>
      <c r="C18" s="19"/>
      <c r="D18" s="19"/>
      <c r="E18" s="26">
        <v>0</v>
      </c>
      <c r="F18" s="26"/>
      <c r="G18" s="26"/>
    </row>
    <row r="19" spans="1:7" ht="10.5" customHeight="1" x14ac:dyDescent="0.2">
      <c r="A19" s="19"/>
      <c r="B19" s="19"/>
      <c r="C19" s="19"/>
      <c r="D19" s="19"/>
      <c r="E19" s="26"/>
      <c r="F19" s="26"/>
      <c r="G19" s="26"/>
    </row>
    <row r="20" spans="1:7" ht="15" thickBot="1" x14ac:dyDescent="0.25">
      <c r="A20" s="17" t="s">
        <v>416</v>
      </c>
      <c r="B20" s="17"/>
      <c r="C20" s="17"/>
      <c r="D20" s="17"/>
      <c r="E20" s="27"/>
      <c r="F20" s="27"/>
      <c r="G20" s="28">
        <f>+E15-E16</f>
        <v>-120302301.79999924</v>
      </c>
    </row>
    <row r="21" spans="1:7" ht="15" thickTop="1" x14ac:dyDescent="0.2">
      <c r="A21" s="19"/>
      <c r="B21" s="19"/>
      <c r="C21" s="19"/>
      <c r="D21" s="19"/>
      <c r="E21" s="26"/>
      <c r="F21" s="26"/>
      <c r="G21" s="26"/>
    </row>
    <row r="22" spans="1:7" ht="14.25" x14ac:dyDescent="0.2">
      <c r="A22" s="20" t="s">
        <v>5</v>
      </c>
      <c r="B22" s="20"/>
      <c r="C22" s="20"/>
      <c r="D22" s="20"/>
      <c r="E22" s="189"/>
      <c r="F22" s="26"/>
      <c r="G22" s="26"/>
    </row>
    <row r="23" spans="1:7" ht="14.25" x14ac:dyDescent="0.2">
      <c r="A23" s="19" t="s">
        <v>3</v>
      </c>
      <c r="B23" s="19"/>
      <c r="C23" s="19"/>
      <c r="D23" s="19"/>
      <c r="E23" s="26">
        <f>+E16</f>
        <v>12719652860.799999</v>
      </c>
      <c r="F23" s="26"/>
      <c r="G23" s="26"/>
    </row>
    <row r="24" spans="1:7" ht="14.25" x14ac:dyDescent="0.2">
      <c r="A24" s="19" t="s">
        <v>6</v>
      </c>
      <c r="B24" s="19"/>
      <c r="C24" s="19"/>
      <c r="D24" s="19"/>
      <c r="E24" s="26">
        <v>8973491859.7999992</v>
      </c>
      <c r="F24" s="26"/>
      <c r="G24" s="26"/>
    </row>
    <row r="25" spans="1:7" ht="14.25" x14ac:dyDescent="0.2">
      <c r="A25" s="19"/>
      <c r="B25" s="19"/>
      <c r="C25" s="19"/>
      <c r="D25" s="19"/>
      <c r="E25" s="26"/>
      <c r="F25" s="26"/>
      <c r="G25" s="26"/>
    </row>
    <row r="26" spans="1:7" ht="15" thickBot="1" x14ac:dyDescent="0.25">
      <c r="A26" s="21" t="s">
        <v>7</v>
      </c>
      <c r="B26" s="21"/>
      <c r="C26" s="21"/>
      <c r="D26" s="21"/>
      <c r="E26" s="29"/>
      <c r="F26" s="29"/>
      <c r="G26" s="30">
        <f>E23-E24</f>
        <v>3746161001</v>
      </c>
    </row>
    <row r="27" spans="1:7" ht="15" hidden="1" thickTop="1" x14ac:dyDescent="0.2">
      <c r="A27" s="19"/>
      <c r="B27" s="19"/>
      <c r="C27" s="19"/>
      <c r="D27" s="19"/>
      <c r="E27" s="26"/>
      <c r="F27" s="26"/>
      <c r="G27" s="26"/>
    </row>
    <row r="28" spans="1:7" ht="15" hidden="1" thickTop="1" x14ac:dyDescent="0.2">
      <c r="A28" s="19"/>
      <c r="B28" s="19"/>
      <c r="C28" s="19"/>
      <c r="D28" s="19"/>
      <c r="E28" s="26"/>
      <c r="F28" s="26"/>
      <c r="G28" s="26"/>
    </row>
    <row r="29" spans="1:7" ht="15.75" hidden="1" thickTop="1" thickBot="1" x14ac:dyDescent="0.25">
      <c r="A29" s="17" t="s">
        <v>329</v>
      </c>
      <c r="B29" s="17"/>
      <c r="C29" s="17"/>
      <c r="D29" s="17"/>
      <c r="E29" s="27"/>
      <c r="F29" s="27"/>
      <c r="G29" s="28">
        <f>G26+G20</f>
        <v>3625858699.2000008</v>
      </c>
    </row>
    <row r="30" spans="1:7" ht="15" hidden="1" thickTop="1" x14ac:dyDescent="0.2">
      <c r="A30" s="19"/>
      <c r="B30" s="19"/>
      <c r="C30" s="19"/>
      <c r="D30" s="19"/>
      <c r="E30" s="19"/>
      <c r="F30" s="19"/>
      <c r="G30" s="19"/>
    </row>
    <row r="31" spans="1:7" ht="7.5" customHeight="1" thickTop="1" x14ac:dyDescent="0.2">
      <c r="A31" s="19"/>
      <c r="B31" s="19"/>
      <c r="C31" s="19"/>
      <c r="D31" s="19"/>
      <c r="E31" s="19"/>
      <c r="F31" s="19"/>
      <c r="G31" s="19"/>
    </row>
    <row r="32" spans="1:7" ht="14.25" x14ac:dyDescent="0.2">
      <c r="A32" s="453" t="s">
        <v>8</v>
      </c>
      <c r="B32" s="453"/>
      <c r="C32" s="453"/>
      <c r="D32" s="453"/>
      <c r="E32" s="453"/>
      <c r="F32" s="453"/>
      <c r="G32" s="453"/>
    </row>
    <row r="33" spans="1:7" ht="9" customHeight="1" x14ac:dyDescent="0.2">
      <c r="A33" s="19"/>
      <c r="B33" s="19"/>
      <c r="C33" s="19"/>
      <c r="D33" s="19"/>
      <c r="E33" s="19"/>
      <c r="F33" s="19"/>
      <c r="G33" s="19"/>
    </row>
    <row r="34" spans="1:7" ht="14.25" hidden="1" x14ac:dyDescent="0.2">
      <c r="A34" s="19"/>
      <c r="B34" s="19"/>
      <c r="C34" s="19"/>
      <c r="D34" s="19"/>
      <c r="E34" s="19"/>
      <c r="F34" s="19"/>
      <c r="G34" s="19"/>
    </row>
    <row r="35" spans="1:7" ht="14.25" x14ac:dyDescent="0.2">
      <c r="A35" s="19" t="s">
        <v>4</v>
      </c>
      <c r="B35" s="19"/>
      <c r="C35" s="19"/>
      <c r="D35" s="19"/>
      <c r="E35" s="26">
        <f>+E15</f>
        <v>12599350559</v>
      </c>
      <c r="F35" s="19"/>
      <c r="G35" s="19"/>
    </row>
    <row r="36" spans="1:7" ht="14.25" hidden="1" x14ac:dyDescent="0.2">
      <c r="A36" s="19" t="s">
        <v>358</v>
      </c>
      <c r="B36" s="19"/>
      <c r="C36" s="19"/>
      <c r="D36" s="19"/>
      <c r="E36" s="26">
        <v>0</v>
      </c>
      <c r="F36" s="19"/>
      <c r="G36" s="19"/>
    </row>
    <row r="37" spans="1:7" ht="14.25" hidden="1" x14ac:dyDescent="0.2">
      <c r="A37" s="19" t="str">
        <f>+A17</f>
        <v>Ingresos no recibidos Venta de Servicios</v>
      </c>
      <c r="B37" s="19"/>
      <c r="C37" s="19"/>
      <c r="D37" s="19"/>
      <c r="E37" s="26">
        <v>0</v>
      </c>
      <c r="F37" s="19"/>
      <c r="G37" s="19"/>
    </row>
    <row r="38" spans="1:7" ht="14.25" x14ac:dyDescent="0.2">
      <c r="A38" s="22" t="s">
        <v>9</v>
      </c>
      <c r="B38" s="19"/>
      <c r="C38" s="19"/>
      <c r="D38" s="19"/>
      <c r="E38" s="26"/>
      <c r="F38" s="19"/>
      <c r="G38" s="19"/>
    </row>
    <row r="39" spans="1:7" ht="14.25" x14ac:dyDescent="0.2">
      <c r="A39" s="20" t="s">
        <v>10</v>
      </c>
      <c r="B39" s="20"/>
      <c r="C39" s="20"/>
      <c r="D39" s="20"/>
      <c r="E39" s="26">
        <f>E24</f>
        <v>8973491859.7999992</v>
      </c>
      <c r="F39" s="19"/>
      <c r="G39" s="19"/>
    </row>
    <row r="40" spans="1:7" ht="14.25" hidden="1" x14ac:dyDescent="0.2">
      <c r="A40" s="20" t="s">
        <v>411</v>
      </c>
      <c r="B40" s="20"/>
      <c r="C40" s="20"/>
      <c r="D40" s="20"/>
      <c r="E40" s="26">
        <v>0</v>
      </c>
      <c r="F40" s="19"/>
      <c r="G40" s="19"/>
    </row>
    <row r="41" spans="1:7" ht="7.5" customHeight="1" x14ac:dyDescent="0.2">
      <c r="A41" s="19"/>
      <c r="B41" s="19"/>
      <c r="C41" s="19"/>
      <c r="D41" s="19"/>
      <c r="E41" s="19"/>
      <c r="F41" s="19"/>
      <c r="G41" s="19"/>
    </row>
    <row r="42" spans="1:7" ht="15" thickBot="1" x14ac:dyDescent="0.25">
      <c r="A42" s="17" t="s">
        <v>357</v>
      </c>
      <c r="B42" s="17"/>
      <c r="C42" s="17"/>
      <c r="D42" s="17"/>
      <c r="E42" s="27"/>
      <c r="F42" s="27"/>
      <c r="G42" s="28">
        <f>+E35+E36-E39-E40</f>
        <v>3625858699.2000008</v>
      </c>
    </row>
    <row r="43" spans="1:7" ht="15" hidden="1" thickTop="1" x14ac:dyDescent="0.2">
      <c r="A43" s="19"/>
      <c r="B43" s="19"/>
      <c r="C43" s="19"/>
      <c r="D43" s="19"/>
      <c r="E43" s="19"/>
      <c r="F43" s="19"/>
      <c r="G43" s="19"/>
    </row>
    <row r="44" spans="1:7" ht="15" thickTop="1" x14ac:dyDescent="0.2">
      <c r="A44" s="19"/>
      <c r="B44" s="19"/>
      <c r="C44" s="19"/>
      <c r="D44" s="19"/>
      <c r="E44" s="19"/>
      <c r="F44" s="19"/>
      <c r="G44" s="23"/>
    </row>
    <row r="45" spans="1:7" ht="14.25" x14ac:dyDescent="0.2">
      <c r="A45" s="24" t="s">
        <v>422</v>
      </c>
      <c r="B45" s="25"/>
      <c r="C45" s="297" t="s">
        <v>356</v>
      </c>
      <c r="D45" s="19"/>
      <c r="E45" s="292"/>
      <c r="F45" s="19"/>
      <c r="G45" s="23" t="s">
        <v>356</v>
      </c>
    </row>
    <row r="46" spans="1:7" ht="7.5" customHeight="1" x14ac:dyDescent="0.2">
      <c r="A46" s="19"/>
      <c r="B46" s="19"/>
      <c r="C46" s="26"/>
      <c r="D46" s="26"/>
      <c r="E46" s="26"/>
      <c r="F46" s="26"/>
      <c r="G46" s="190"/>
    </row>
    <row r="47" spans="1:7" ht="14.25" x14ac:dyDescent="0.2">
      <c r="A47" s="291" t="s">
        <v>420</v>
      </c>
      <c r="B47" s="19"/>
      <c r="C47" s="31">
        <f>SUM(C48:C54)</f>
        <v>331160712.89999998</v>
      </c>
      <c r="D47" s="31"/>
      <c r="E47" s="26" t="s">
        <v>356</v>
      </c>
      <c r="F47" s="326"/>
      <c r="G47" s="26"/>
    </row>
    <row r="48" spans="1:7" ht="14.25" hidden="1" outlineLevel="1" x14ac:dyDescent="0.2">
      <c r="A48" s="40" t="s">
        <v>38</v>
      </c>
      <c r="B48" s="293"/>
      <c r="C48" s="427">
        <v>109256965.54000001</v>
      </c>
      <c r="D48" s="26"/>
      <c r="E48" s="26" t="s">
        <v>356</v>
      </c>
      <c r="F48" s="326"/>
      <c r="G48" s="26"/>
    </row>
    <row r="49" spans="1:7" ht="14.25" hidden="1" outlineLevel="1" x14ac:dyDescent="0.2">
      <c r="A49" s="40" t="s">
        <v>39</v>
      </c>
      <c r="B49" s="293"/>
      <c r="C49" s="427">
        <v>40591378.280000001</v>
      </c>
      <c r="D49" s="26"/>
      <c r="E49" s="440"/>
      <c r="F49" s="440"/>
      <c r="G49" s="440"/>
    </row>
    <row r="50" spans="1:7" ht="14.25" hidden="1" outlineLevel="1" x14ac:dyDescent="0.2">
      <c r="A50" s="40" t="s">
        <v>385</v>
      </c>
      <c r="B50" s="293"/>
      <c r="C50" s="427">
        <v>3816871.25</v>
      </c>
      <c r="D50" s="26"/>
      <c r="E50" s="441"/>
      <c r="F50" s="440"/>
      <c r="G50" s="440"/>
    </row>
    <row r="51" spans="1:7" ht="14.25" hidden="1" outlineLevel="1" x14ac:dyDescent="0.2">
      <c r="A51" s="40" t="s">
        <v>386</v>
      </c>
      <c r="B51" s="293"/>
      <c r="C51" s="427">
        <v>17398236.399999999</v>
      </c>
      <c r="D51" s="26"/>
      <c r="E51" s="441"/>
      <c r="F51" s="440"/>
      <c r="G51" s="440"/>
    </row>
    <row r="52" spans="1:7" ht="14.25" hidden="1" outlineLevel="1" x14ac:dyDescent="0.2">
      <c r="A52" s="40" t="s">
        <v>40</v>
      </c>
      <c r="B52" s="293"/>
      <c r="C52" s="427">
        <f>177300478.6-C50-C51-25000000-951617</f>
        <v>130133753.94999999</v>
      </c>
      <c r="D52" s="26"/>
      <c r="E52" s="442"/>
      <c r="F52" s="440"/>
      <c r="G52" s="440"/>
    </row>
    <row r="53" spans="1:7" ht="14.25" hidden="1" outlineLevel="1" x14ac:dyDescent="0.2">
      <c r="A53" s="40" t="s">
        <v>334</v>
      </c>
      <c r="B53" s="293"/>
      <c r="C53" s="427">
        <v>29963507.48</v>
      </c>
      <c r="D53" s="26"/>
      <c r="E53" s="441"/>
      <c r="F53" s="440"/>
      <c r="G53" s="443"/>
    </row>
    <row r="54" spans="1:7" ht="14.25" hidden="1" outlineLevel="1" x14ac:dyDescent="0.2">
      <c r="A54" s="254" t="s">
        <v>444</v>
      </c>
      <c r="B54" s="293"/>
      <c r="C54" s="189">
        <v>0</v>
      </c>
      <c r="E54" s="444"/>
      <c r="F54" s="440"/>
      <c r="G54" s="440"/>
    </row>
    <row r="55" spans="1:7" ht="14.25" collapsed="1" x14ac:dyDescent="0.2">
      <c r="A55" s="296" t="s">
        <v>421</v>
      </c>
      <c r="B55" s="296"/>
      <c r="C55" s="295">
        <f>SUM(C56:C73)</f>
        <v>3294697986.2800002</v>
      </c>
      <c r="D55" s="31"/>
      <c r="E55" s="445"/>
      <c r="F55" s="440"/>
      <c r="G55" s="440"/>
    </row>
    <row r="56" spans="1:7" ht="14.25" hidden="1" outlineLevel="1" x14ac:dyDescent="0.2">
      <c r="A56" s="327" t="s">
        <v>344</v>
      </c>
      <c r="B56" s="40"/>
      <c r="C56" s="427">
        <v>22990575.82</v>
      </c>
      <c r="D56" s="26"/>
      <c r="E56" s="441"/>
      <c r="F56" s="440"/>
      <c r="G56" s="440"/>
    </row>
    <row r="57" spans="1:7" ht="14.25" hidden="1" outlineLevel="1" x14ac:dyDescent="0.2">
      <c r="A57" s="40" t="s">
        <v>445</v>
      </c>
      <c r="B57" s="40"/>
      <c r="C57" s="294">
        <v>0</v>
      </c>
      <c r="D57" s="26"/>
      <c r="E57" s="441"/>
      <c r="F57" s="446"/>
      <c r="G57" s="446"/>
    </row>
    <row r="58" spans="1:7" ht="14.25" hidden="1" outlineLevel="1" x14ac:dyDescent="0.2">
      <c r="A58" s="254" t="s">
        <v>464</v>
      </c>
      <c r="B58" s="40"/>
      <c r="C58" s="294">
        <v>0</v>
      </c>
      <c r="D58" s="26"/>
      <c r="E58" s="442"/>
      <c r="F58" s="446"/>
      <c r="G58" s="446"/>
    </row>
    <row r="59" spans="1:7" ht="14.25" hidden="1" outlineLevel="1" x14ac:dyDescent="0.2">
      <c r="A59" s="254" t="s">
        <v>446</v>
      </c>
      <c r="B59" s="40"/>
      <c r="C59" s="427">
        <v>15693671.27</v>
      </c>
      <c r="D59" s="26"/>
      <c r="E59" s="441"/>
      <c r="F59" s="446"/>
      <c r="G59" s="446"/>
    </row>
    <row r="60" spans="1:7" ht="14.25" hidden="1" outlineLevel="1" x14ac:dyDescent="0.2">
      <c r="A60" s="327" t="s">
        <v>387</v>
      </c>
      <c r="B60" s="40"/>
      <c r="C60" s="427">
        <v>26300489.219999999</v>
      </c>
      <c r="D60" s="26"/>
      <c r="E60" s="440"/>
      <c r="F60" s="440"/>
      <c r="G60" s="440"/>
    </row>
    <row r="61" spans="1:7" ht="14.25" hidden="1" outlineLevel="1" x14ac:dyDescent="0.2">
      <c r="A61" s="40" t="s">
        <v>484</v>
      </c>
      <c r="B61" s="40"/>
      <c r="C61" s="294">
        <v>0</v>
      </c>
      <c r="D61" s="26"/>
      <c r="E61" s="443"/>
      <c r="F61" s="440"/>
      <c r="G61" s="440"/>
    </row>
    <row r="62" spans="1:7" ht="14.25" hidden="1" outlineLevel="1" x14ac:dyDescent="0.2">
      <c r="A62" s="327" t="s">
        <v>346</v>
      </c>
      <c r="B62" s="40"/>
      <c r="C62" s="294">
        <v>0</v>
      </c>
      <c r="D62" s="26"/>
      <c r="E62" s="440"/>
      <c r="F62" s="440"/>
      <c r="G62" s="440"/>
    </row>
    <row r="63" spans="1:7" ht="14.25" hidden="1" outlineLevel="1" x14ac:dyDescent="0.2">
      <c r="A63" s="327" t="s">
        <v>388</v>
      </c>
      <c r="B63" s="40"/>
      <c r="C63" s="294">
        <v>0</v>
      </c>
      <c r="D63" s="26"/>
      <c r="E63" s="440"/>
      <c r="F63" s="440"/>
      <c r="G63" s="440"/>
    </row>
    <row r="64" spans="1:7" ht="14.25" hidden="1" outlineLevel="1" x14ac:dyDescent="0.2">
      <c r="A64" s="327" t="s">
        <v>389</v>
      </c>
      <c r="B64" s="40"/>
      <c r="C64" s="427">
        <v>33820234.450000003</v>
      </c>
      <c r="D64" s="26"/>
      <c r="E64" s="440"/>
      <c r="F64" s="440"/>
      <c r="G64" s="440"/>
    </row>
    <row r="65" spans="1:7" ht="14.25" hidden="1" outlineLevel="1" x14ac:dyDescent="0.2">
      <c r="A65" s="40" t="s">
        <v>332</v>
      </c>
      <c r="B65" s="40"/>
      <c r="C65" s="294">
        <v>27925467.800000001</v>
      </c>
      <c r="D65" s="26"/>
      <c r="E65" s="447"/>
      <c r="F65" s="440"/>
      <c r="G65" s="440"/>
    </row>
    <row r="66" spans="1:7" ht="14.25" hidden="1" outlineLevel="1" x14ac:dyDescent="0.2">
      <c r="A66" s="40" t="s">
        <v>465</v>
      </c>
      <c r="B66" s="40"/>
      <c r="C66" s="427">
        <f>51787634.04+215000</f>
        <v>52002634.039999999</v>
      </c>
      <c r="D66" s="26"/>
      <c r="E66" s="447"/>
      <c r="F66" s="440"/>
      <c r="G66" s="440"/>
    </row>
    <row r="67" spans="1:7" ht="14.25" hidden="1" outlineLevel="1" x14ac:dyDescent="0.2">
      <c r="A67" s="327" t="s">
        <v>333</v>
      </c>
      <c r="B67" s="40"/>
      <c r="C67" s="427">
        <v>1178505492.48</v>
      </c>
      <c r="D67" s="26"/>
      <c r="E67" s="440"/>
      <c r="F67" s="440"/>
      <c r="G67" s="440"/>
    </row>
    <row r="68" spans="1:7" ht="14.25" hidden="1" outlineLevel="1" x14ac:dyDescent="0.2">
      <c r="A68" s="327" t="s">
        <v>448</v>
      </c>
      <c r="B68" s="40"/>
      <c r="C68" s="427">
        <v>122803613.05</v>
      </c>
      <c r="D68" s="26"/>
      <c r="E68" s="440"/>
      <c r="F68" s="440"/>
      <c r="G68" s="440"/>
    </row>
    <row r="69" spans="1:7" ht="14.25" hidden="1" outlineLevel="1" x14ac:dyDescent="0.2">
      <c r="A69" s="327" t="s">
        <v>447</v>
      </c>
      <c r="B69" s="40"/>
      <c r="C69" s="427">
        <v>37947666.710000001</v>
      </c>
      <c r="D69" s="26"/>
      <c r="E69" s="440"/>
      <c r="F69" s="440"/>
      <c r="G69" s="440"/>
    </row>
    <row r="70" spans="1:7" ht="14.25" hidden="1" outlineLevel="1" x14ac:dyDescent="0.2">
      <c r="A70" s="327" t="s">
        <v>449</v>
      </c>
      <c r="B70" s="40"/>
      <c r="C70" s="427">
        <v>48560562.590000004</v>
      </c>
      <c r="D70" s="26"/>
      <c r="E70" s="440"/>
      <c r="F70" s="440"/>
      <c r="G70" s="440"/>
    </row>
    <row r="71" spans="1:7" ht="14.25" hidden="1" outlineLevel="1" x14ac:dyDescent="0.2">
      <c r="A71" s="327" t="s">
        <v>483</v>
      </c>
      <c r="B71" s="40"/>
      <c r="C71" s="427">
        <v>13893253</v>
      </c>
      <c r="D71" s="26"/>
      <c r="E71" s="440"/>
      <c r="F71" s="440"/>
      <c r="G71" s="440"/>
    </row>
    <row r="72" spans="1:7" ht="14.25" hidden="1" outlineLevel="1" x14ac:dyDescent="0.2">
      <c r="A72" s="40" t="s">
        <v>463</v>
      </c>
      <c r="B72" s="40"/>
      <c r="C72" s="294">
        <v>1691570900.03</v>
      </c>
      <c r="D72" s="26"/>
      <c r="E72" s="326"/>
      <c r="F72" s="326"/>
      <c r="G72" s="326"/>
    </row>
    <row r="73" spans="1:7" ht="14.25" hidden="1" outlineLevel="1" x14ac:dyDescent="0.2">
      <c r="A73" s="40" t="s">
        <v>450</v>
      </c>
      <c r="B73" s="40"/>
      <c r="C73" s="427">
        <f>67249110.82-44565685</f>
        <v>22683425.819999993</v>
      </c>
      <c r="D73" s="26"/>
      <c r="E73" s="326">
        <v>45714714</v>
      </c>
      <c r="F73" s="326"/>
      <c r="G73" s="326"/>
    </row>
    <row r="74" spans="1:7" ht="14.25" collapsed="1" x14ac:dyDescent="0.2">
      <c r="A74" s="16"/>
      <c r="B74" s="16"/>
      <c r="C74" s="16"/>
      <c r="D74" s="16"/>
      <c r="E74" s="19"/>
      <c r="F74" s="16"/>
      <c r="G74" s="16"/>
    </row>
    <row r="75" spans="1:7" ht="15" thickBot="1" x14ac:dyDescent="0.25">
      <c r="A75" s="311"/>
      <c r="B75" s="311"/>
      <c r="C75" s="312"/>
      <c r="D75" s="312"/>
      <c r="E75" s="312"/>
      <c r="F75" s="313"/>
      <c r="G75" s="312"/>
    </row>
    <row r="76" spans="1:7" ht="15" thickTop="1" x14ac:dyDescent="0.2">
      <c r="A76" s="289"/>
      <c r="B76" s="289"/>
      <c r="C76" s="290"/>
      <c r="D76" s="289"/>
      <c r="E76" s="289"/>
      <c r="F76" s="289"/>
      <c r="G76" s="289"/>
    </row>
  </sheetData>
  <mergeCells count="9">
    <mergeCell ref="A10:G10"/>
    <mergeCell ref="A32:G32"/>
    <mergeCell ref="A9:G9"/>
    <mergeCell ref="A1:G1"/>
    <mergeCell ref="A2:G2"/>
    <mergeCell ref="A3:G3"/>
    <mergeCell ref="A4:G4"/>
    <mergeCell ref="A7:G7"/>
    <mergeCell ref="A8:G8"/>
  </mergeCells>
  <phoneticPr fontId="4" type="noConversion"/>
  <printOptions horizontalCentered="1"/>
  <pageMargins left="0.59055118110236227" right="0.59055118110236227" top="0.78740157480314965" bottom="0.78740157480314965" header="0.59055118110236227" footer="0.59055118110236227"/>
  <pageSetup scale="90" fitToHeight="0" orientation="portrait" useFirstPageNumber="1" r:id="rId1"/>
  <headerFooter alignWithMargins="0">
    <oddFooter>&amp;C&amp;8&amp;P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6"/>
  <sheetViews>
    <sheetView showGridLines="0" topLeftCell="A4" zoomScaleNormal="100" workbookViewId="0">
      <selection activeCell="B19" sqref="B19"/>
    </sheetView>
  </sheetViews>
  <sheetFormatPr baseColWidth="10" defaultRowHeight="12.75" x14ac:dyDescent="0.2"/>
  <cols>
    <col min="1" max="1" width="17.5703125" style="1" bestFit="1" customWidth="1"/>
    <col min="2" max="2" width="42.140625" style="1" customWidth="1"/>
    <col min="3" max="4" width="16.7109375" style="1" customWidth="1"/>
    <col min="5" max="5" width="16.42578125" style="1" customWidth="1"/>
    <col min="6" max="6" width="0" style="182" hidden="1" customWidth="1"/>
    <col min="7" max="8" width="11.42578125" style="182"/>
    <col min="9" max="16384" width="11.42578125" style="1"/>
  </cols>
  <sheetData>
    <row r="1" spans="1:7" x14ac:dyDescent="0.2">
      <c r="A1" s="455" t="s">
        <v>326</v>
      </c>
      <c r="B1" s="455"/>
      <c r="C1" s="455"/>
      <c r="D1" s="455"/>
      <c r="E1" s="455"/>
    </row>
    <row r="2" spans="1:7" x14ac:dyDescent="0.2">
      <c r="A2" s="455" t="s">
        <v>0</v>
      </c>
      <c r="B2" s="455"/>
      <c r="C2" s="455"/>
      <c r="D2" s="455"/>
      <c r="E2" s="455"/>
    </row>
    <row r="3" spans="1:7" x14ac:dyDescent="0.2">
      <c r="A3" s="455" t="s">
        <v>86</v>
      </c>
      <c r="B3" s="455"/>
      <c r="C3" s="455"/>
      <c r="D3" s="455"/>
      <c r="E3" s="455"/>
    </row>
    <row r="4" spans="1:7" x14ac:dyDescent="0.2">
      <c r="A4" s="455" t="s">
        <v>481</v>
      </c>
      <c r="B4" s="455"/>
      <c r="C4" s="455"/>
      <c r="D4" s="455"/>
      <c r="E4" s="455"/>
    </row>
    <row r="5" spans="1:7" x14ac:dyDescent="0.2">
      <c r="A5" s="226"/>
      <c r="B5" s="226"/>
      <c r="C5" s="226"/>
      <c r="D5" s="226"/>
      <c r="E5" s="226"/>
    </row>
    <row r="6" spans="1:7" ht="13.5" thickBot="1" x14ac:dyDescent="0.25">
      <c r="A6" s="300"/>
      <c r="B6" s="301"/>
      <c r="C6" s="301"/>
      <c r="D6" s="302"/>
      <c r="E6" s="302"/>
    </row>
    <row r="7" spans="1:7" ht="13.5" thickTop="1" x14ac:dyDescent="0.2">
      <c r="A7" s="227"/>
      <c r="B7" s="227"/>
      <c r="C7" s="227"/>
      <c r="D7" s="228"/>
      <c r="E7" s="228"/>
    </row>
    <row r="8" spans="1:7" x14ac:dyDescent="0.2">
      <c r="A8" s="227"/>
      <c r="B8" s="227"/>
      <c r="C8" s="227"/>
      <c r="D8" s="228"/>
      <c r="E8" s="228"/>
    </row>
    <row r="9" spans="1:7" ht="15" customHeight="1" x14ac:dyDescent="0.2">
      <c r="A9" s="229"/>
      <c r="B9" s="12" t="s">
        <v>42</v>
      </c>
      <c r="C9" s="13"/>
      <c r="D9" s="13"/>
      <c r="E9" s="14">
        <f>+E14+E22+E30+E34+E39</f>
        <v>12599350559</v>
      </c>
      <c r="F9" s="265">
        <f>+F14+F22+F39</f>
        <v>0.99485415421244183</v>
      </c>
    </row>
    <row r="10" spans="1:7" x14ac:dyDescent="0.2">
      <c r="A10" s="227"/>
      <c r="B10" s="227"/>
      <c r="C10" s="239"/>
      <c r="D10" s="239"/>
      <c r="E10" s="239"/>
    </row>
    <row r="11" spans="1:7" x14ac:dyDescent="0.2">
      <c r="A11" s="227"/>
      <c r="B11" s="227"/>
      <c r="C11" s="239"/>
      <c r="D11" s="239"/>
      <c r="E11" s="239"/>
    </row>
    <row r="12" spans="1:7" ht="12" customHeight="1" x14ac:dyDescent="0.2">
      <c r="A12" s="257" t="s">
        <v>43</v>
      </c>
      <c r="B12" s="258" t="s">
        <v>11</v>
      </c>
      <c r="C12" s="248"/>
      <c r="D12" s="239"/>
      <c r="E12" s="239"/>
    </row>
    <row r="13" spans="1:7" s="182" customFormat="1" ht="12" customHeight="1" x14ac:dyDescent="0.2">
      <c r="A13" s="227"/>
      <c r="B13" s="240"/>
      <c r="C13" s="248"/>
      <c r="D13" s="239"/>
      <c r="E13" s="239"/>
    </row>
    <row r="14" spans="1:7" x14ac:dyDescent="0.2">
      <c r="A14" s="266" t="s">
        <v>44</v>
      </c>
      <c r="B14" s="267" t="s">
        <v>45</v>
      </c>
      <c r="C14" s="268"/>
      <c r="D14" s="269"/>
      <c r="E14" s="14">
        <f>+D16</f>
        <v>258048383</v>
      </c>
      <c r="F14" s="270">
        <f>+E14/E9</f>
        <v>2.0481086052143396E-2</v>
      </c>
    </row>
    <row r="15" spans="1:7" x14ac:dyDescent="0.2">
      <c r="A15" s="227"/>
      <c r="B15" s="253"/>
      <c r="C15" s="239"/>
      <c r="D15" s="239"/>
      <c r="E15" s="239"/>
    </row>
    <row r="16" spans="1:7" ht="13.5" customHeight="1" x14ac:dyDescent="0.2">
      <c r="A16" s="227" t="s">
        <v>46</v>
      </c>
      <c r="B16" s="246" t="s">
        <v>47</v>
      </c>
      <c r="C16" s="247"/>
      <c r="D16" s="271">
        <f>+D18+D19+D20</f>
        <v>258048383</v>
      </c>
      <c r="E16" s="239"/>
      <c r="F16" s="270">
        <f>+F14</f>
        <v>2.0481086052143396E-2</v>
      </c>
      <c r="G16" s="272"/>
    </row>
    <row r="17" spans="1:8" ht="13.5" customHeight="1" x14ac:dyDescent="0.2">
      <c r="A17" s="227"/>
      <c r="B17" s="246"/>
      <c r="C17" s="247"/>
      <c r="D17" s="239"/>
      <c r="E17" s="239"/>
      <c r="F17" s="270"/>
    </row>
    <row r="18" spans="1:8" hidden="1" x14ac:dyDescent="0.2">
      <c r="A18" s="318" t="s">
        <v>48</v>
      </c>
      <c r="B18" s="244" t="s">
        <v>324</v>
      </c>
      <c r="C18" s="247"/>
      <c r="D18" s="247">
        <v>0</v>
      </c>
      <c r="E18" s="248"/>
      <c r="F18" s="270"/>
    </row>
    <row r="19" spans="1:8" x14ac:dyDescent="0.2">
      <c r="A19" s="318" t="s">
        <v>488</v>
      </c>
      <c r="B19" s="244" t="s">
        <v>486</v>
      </c>
      <c r="D19" s="247">
        <v>257036052</v>
      </c>
      <c r="E19" s="254"/>
      <c r="F19" s="270"/>
    </row>
    <row r="20" spans="1:8" x14ac:dyDescent="0.2">
      <c r="A20" s="318" t="s">
        <v>487</v>
      </c>
      <c r="B20" s="244" t="s">
        <v>453</v>
      </c>
      <c r="C20" s="247"/>
      <c r="D20" s="247">
        <v>1012331</v>
      </c>
      <c r="E20" s="248"/>
      <c r="F20" s="270"/>
    </row>
    <row r="21" spans="1:8" x14ac:dyDescent="0.2">
      <c r="A21" s="243"/>
      <c r="B21" s="244"/>
      <c r="C21" s="247"/>
      <c r="D21" s="247"/>
      <c r="E21" s="248"/>
      <c r="F21" s="270"/>
    </row>
    <row r="22" spans="1:8" x14ac:dyDescent="0.2">
      <c r="A22" s="266" t="s">
        <v>49</v>
      </c>
      <c r="B22" s="267" t="s">
        <v>12</v>
      </c>
      <c r="C22" s="268"/>
      <c r="D22" s="269"/>
      <c r="E22" s="14">
        <f>+D24+D30+D34</f>
        <v>10262634315</v>
      </c>
      <c r="F22" s="270">
        <f>SUM(F26:F27)</f>
        <v>0.80939092473425012</v>
      </c>
    </row>
    <row r="23" spans="1:8" s="277" customFormat="1" ht="12" customHeight="1" x14ac:dyDescent="0.2">
      <c r="A23" s="273"/>
      <c r="B23" s="274"/>
      <c r="C23" s="275"/>
      <c r="D23" s="276"/>
      <c r="E23" s="271"/>
      <c r="F23" s="270"/>
      <c r="G23" s="182"/>
      <c r="H23" s="182"/>
    </row>
    <row r="24" spans="1:8" ht="15" customHeight="1" x14ac:dyDescent="0.2">
      <c r="A24" s="273" t="s">
        <v>50</v>
      </c>
      <c r="B24" s="278" t="s">
        <v>51</v>
      </c>
      <c r="C24" s="271"/>
      <c r="D24" s="271">
        <f>+D26+D27</f>
        <v>10197800000</v>
      </c>
      <c r="E24" s="247"/>
      <c r="F24" s="270"/>
    </row>
    <row r="25" spans="1:8" ht="11.25" customHeight="1" x14ac:dyDescent="0.2">
      <c r="A25" s="227"/>
      <c r="B25" s="253"/>
      <c r="C25" s="239"/>
      <c r="D25" s="239"/>
      <c r="E25" s="247"/>
      <c r="F25" s="270"/>
    </row>
    <row r="26" spans="1:8" x14ac:dyDescent="0.2">
      <c r="A26" s="243" t="s">
        <v>52</v>
      </c>
      <c r="B26" s="244" t="s">
        <v>477</v>
      </c>
      <c r="C26" s="279"/>
      <c r="D26" s="247">
        <v>5197800000</v>
      </c>
      <c r="E26" s="247"/>
      <c r="F26" s="270">
        <f>+D26/$E$9</f>
        <v>0.41254507330832973</v>
      </c>
    </row>
    <row r="27" spans="1:8" x14ac:dyDescent="0.2">
      <c r="A27" s="243" t="s">
        <v>54</v>
      </c>
      <c r="B27" s="244" t="s">
        <v>478</v>
      </c>
      <c r="C27" s="279"/>
      <c r="D27" s="247">
        <f>+C28</f>
        <v>5000000000</v>
      </c>
      <c r="E27" s="247"/>
      <c r="F27" s="270">
        <f>+D27/$E$9</f>
        <v>0.39684585142592033</v>
      </c>
    </row>
    <row r="28" spans="1:8" x14ac:dyDescent="0.2">
      <c r="A28" s="243" t="s">
        <v>54</v>
      </c>
      <c r="B28" s="244" t="s">
        <v>479</v>
      </c>
      <c r="C28" s="247">
        <v>5000000000</v>
      </c>
      <c r="D28" s="247"/>
      <c r="E28" s="247"/>
      <c r="F28" s="270"/>
    </row>
    <row r="29" spans="1:8" hidden="1" x14ac:dyDescent="0.2">
      <c r="A29" s="243"/>
      <c r="B29" s="244"/>
      <c r="C29" s="247"/>
      <c r="D29" s="247"/>
      <c r="E29" s="247"/>
      <c r="F29" s="270"/>
    </row>
    <row r="30" spans="1:8" hidden="1" x14ac:dyDescent="0.2">
      <c r="A30" s="280" t="s">
        <v>140</v>
      </c>
      <c r="B30" s="267" t="s">
        <v>456</v>
      </c>
      <c r="C30" s="281"/>
      <c r="D30" s="13">
        <f>+C32</f>
        <v>0</v>
      </c>
      <c r="E30" s="13"/>
      <c r="F30" s="270"/>
    </row>
    <row r="31" spans="1:8" ht="11.25" hidden="1" customHeight="1" x14ac:dyDescent="0.2">
      <c r="A31" s="227"/>
      <c r="B31" s="253"/>
      <c r="C31" s="239"/>
      <c r="D31" s="239"/>
      <c r="E31" s="247"/>
      <c r="F31" s="270"/>
    </row>
    <row r="32" spans="1:8" hidden="1" x14ac:dyDescent="0.2">
      <c r="A32" s="243" t="s">
        <v>140</v>
      </c>
      <c r="B32" s="244" t="s">
        <v>454</v>
      </c>
      <c r="C32" s="247">
        <v>0</v>
      </c>
      <c r="D32" s="247"/>
      <c r="E32" s="247"/>
      <c r="F32" s="270"/>
    </row>
    <row r="33" spans="1:6" x14ac:dyDescent="0.2">
      <c r="A33" s="243"/>
      <c r="B33" s="244"/>
      <c r="C33" s="247"/>
      <c r="D33" s="247"/>
      <c r="E33" s="247"/>
      <c r="F33" s="270"/>
    </row>
    <row r="34" spans="1:6" x14ac:dyDescent="0.2">
      <c r="A34" s="320" t="s">
        <v>458</v>
      </c>
      <c r="B34" s="267" t="s">
        <v>466</v>
      </c>
      <c r="C34" s="268"/>
      <c r="D34" s="14">
        <f>+C36+C37</f>
        <v>64834315</v>
      </c>
      <c r="E34" s="14"/>
      <c r="F34" s="270"/>
    </row>
    <row r="35" spans="1:6" x14ac:dyDescent="0.2">
      <c r="A35" s="227"/>
      <c r="B35" s="253"/>
      <c r="C35" s="247"/>
      <c r="D35" s="247"/>
      <c r="E35" s="247"/>
      <c r="F35" s="270"/>
    </row>
    <row r="36" spans="1:6" x14ac:dyDescent="0.2">
      <c r="A36" s="324" t="s">
        <v>459</v>
      </c>
      <c r="B36" s="244" t="s">
        <v>467</v>
      </c>
      <c r="C36" s="321">
        <v>64834315</v>
      </c>
      <c r="D36" s="319"/>
      <c r="E36" s="319"/>
      <c r="F36" s="254" t="s">
        <v>455</v>
      </c>
    </row>
    <row r="37" spans="1:6" hidden="1" x14ac:dyDescent="0.2">
      <c r="A37" s="324" t="s">
        <v>459</v>
      </c>
      <c r="B37" s="244" t="s">
        <v>417</v>
      </c>
      <c r="C37" s="321">
        <v>0</v>
      </c>
      <c r="D37" s="247"/>
      <c r="E37" s="247"/>
      <c r="F37" s="270"/>
    </row>
    <row r="38" spans="1:6" x14ac:dyDescent="0.2">
      <c r="A38" s="243"/>
      <c r="B38" s="244"/>
      <c r="C38" s="247"/>
      <c r="D38" s="247"/>
      <c r="E38" s="247"/>
      <c r="F38" s="270"/>
    </row>
    <row r="39" spans="1:6" x14ac:dyDescent="0.2">
      <c r="A39" s="266" t="s">
        <v>55</v>
      </c>
      <c r="B39" s="267" t="s">
        <v>56</v>
      </c>
      <c r="C39" s="268"/>
      <c r="D39" s="269"/>
      <c r="E39" s="14">
        <f>SUM(D43:D44)</f>
        <v>2078667861</v>
      </c>
      <c r="F39" s="270">
        <f>SUM(F43:F45)</f>
        <v>0.16498214342604831</v>
      </c>
    </row>
    <row r="40" spans="1:6" s="182" customFormat="1" x14ac:dyDescent="0.2">
      <c r="A40" s="227"/>
      <c r="B40" s="240"/>
      <c r="C40" s="248"/>
      <c r="D40" s="247"/>
      <c r="E40" s="239"/>
      <c r="F40" s="270"/>
    </row>
    <row r="41" spans="1:6" x14ac:dyDescent="0.2">
      <c r="A41" s="227" t="s">
        <v>57</v>
      </c>
      <c r="B41" s="246" t="s">
        <v>58</v>
      </c>
      <c r="C41" s="239"/>
      <c r="D41" s="239">
        <f>SUM(D43:D44)</f>
        <v>2078667861</v>
      </c>
      <c r="E41" s="239"/>
      <c r="F41" s="270"/>
    </row>
    <row r="42" spans="1:6" x14ac:dyDescent="0.2">
      <c r="A42" s="227"/>
      <c r="B42" s="246"/>
      <c r="C42" s="239"/>
      <c r="D42" s="239"/>
      <c r="E42" s="239"/>
      <c r="F42" s="270"/>
    </row>
    <row r="43" spans="1:6" x14ac:dyDescent="0.2">
      <c r="A43" s="243" t="s">
        <v>59</v>
      </c>
      <c r="B43" s="244" t="s">
        <v>60</v>
      </c>
      <c r="C43" s="279"/>
      <c r="D43" s="247">
        <v>471310308</v>
      </c>
      <c r="E43" s="247"/>
      <c r="F43" s="270">
        <f>+D43/$E$9</f>
        <v>3.7407508092814547E-2</v>
      </c>
    </row>
    <row r="44" spans="1:6" x14ac:dyDescent="0.2">
      <c r="A44" s="243" t="s">
        <v>61</v>
      </c>
      <c r="B44" s="244" t="s">
        <v>62</v>
      </c>
      <c r="C44" s="279"/>
      <c r="D44" s="247">
        <v>1607357553</v>
      </c>
      <c r="E44" s="247"/>
      <c r="F44" s="270">
        <f>+D44/$E$9</f>
        <v>0.12757463533323377</v>
      </c>
    </row>
    <row r="45" spans="1:6" ht="13.5" thickBot="1" x14ac:dyDescent="0.25">
      <c r="A45" s="282"/>
      <c r="B45" s="283"/>
      <c r="C45" s="283"/>
      <c r="D45" s="284"/>
      <c r="E45" s="284"/>
      <c r="F45" s="270"/>
    </row>
    <row r="67" spans="4:4" hidden="1" x14ac:dyDescent="0.2"/>
    <row r="68" spans="4:4" hidden="1" x14ac:dyDescent="0.2"/>
    <row r="69" spans="4:4" hidden="1" x14ac:dyDescent="0.2"/>
    <row r="70" spans="4:4" hidden="1" x14ac:dyDescent="0.2"/>
    <row r="71" spans="4:4" hidden="1" x14ac:dyDescent="0.2"/>
    <row r="72" spans="4:4" hidden="1" x14ac:dyDescent="0.2"/>
    <row r="73" spans="4:4" hidden="1" x14ac:dyDescent="0.2"/>
    <row r="74" spans="4:4" hidden="1" x14ac:dyDescent="0.2"/>
    <row r="75" spans="4:4" hidden="1" x14ac:dyDescent="0.2"/>
    <row r="76" spans="4:4" hidden="1" x14ac:dyDescent="0.2"/>
    <row r="77" spans="4:4" hidden="1" x14ac:dyDescent="0.2">
      <c r="D77" s="1">
        <v>465630389.37</v>
      </c>
    </row>
    <row r="78" spans="4:4" hidden="1" x14ac:dyDescent="0.2">
      <c r="D78" s="1">
        <v>145939599</v>
      </c>
    </row>
    <row r="79" spans="4:4" hidden="1" x14ac:dyDescent="0.2"/>
    <row r="80" spans="4:4" hidden="1" x14ac:dyDescent="0.2"/>
    <row r="81" hidden="1" x14ac:dyDescent="0.2"/>
    <row r="82" hidden="1" x14ac:dyDescent="0.2"/>
    <row r="83" hidden="1" x14ac:dyDescent="0.2"/>
    <row r="84" hidden="1" x14ac:dyDescent="0.2"/>
    <row r="85" hidden="1" x14ac:dyDescent="0.2"/>
    <row r="86" hidden="1" x14ac:dyDescent="0.2"/>
    <row r="87" hidden="1" x14ac:dyDescent="0.2"/>
    <row r="88" hidden="1" x14ac:dyDescent="0.2"/>
    <row r="89" hidden="1" x14ac:dyDescent="0.2"/>
    <row r="90" hidden="1" x14ac:dyDescent="0.2"/>
    <row r="91" hidden="1" x14ac:dyDescent="0.2"/>
    <row r="92" hidden="1" x14ac:dyDescent="0.2"/>
    <row r="93" hidden="1" x14ac:dyDescent="0.2"/>
    <row r="94" hidden="1" x14ac:dyDescent="0.2"/>
    <row r="95" hidden="1" x14ac:dyDescent="0.2"/>
    <row r="96" hidden="1" x14ac:dyDescent="0.2"/>
    <row r="97" hidden="1" x14ac:dyDescent="0.2"/>
    <row r="98" hidden="1" x14ac:dyDescent="0.2"/>
    <row r="99" hidden="1" x14ac:dyDescent="0.2"/>
    <row r="100" hidden="1" x14ac:dyDescent="0.2"/>
    <row r="101" hidden="1" x14ac:dyDescent="0.2"/>
    <row r="102" hidden="1" x14ac:dyDescent="0.2"/>
    <row r="103" hidden="1" x14ac:dyDescent="0.2"/>
    <row r="104" hidden="1" x14ac:dyDescent="0.2"/>
    <row r="105" hidden="1" x14ac:dyDescent="0.2"/>
    <row r="106" hidden="1" x14ac:dyDescent="0.2"/>
    <row r="107" hidden="1" x14ac:dyDescent="0.2"/>
    <row r="108" hidden="1" x14ac:dyDescent="0.2"/>
    <row r="109" hidden="1" x14ac:dyDescent="0.2"/>
    <row r="110" hidden="1" x14ac:dyDescent="0.2"/>
    <row r="111" hidden="1" x14ac:dyDescent="0.2"/>
    <row r="112" hidden="1" x14ac:dyDescent="0.2"/>
    <row r="113" hidden="1" x14ac:dyDescent="0.2"/>
    <row r="114" hidden="1" x14ac:dyDescent="0.2"/>
    <row r="115" hidden="1" x14ac:dyDescent="0.2"/>
    <row r="116" hidden="1" x14ac:dyDescent="0.2"/>
  </sheetData>
  <mergeCells count="4">
    <mergeCell ref="A1:E1"/>
    <mergeCell ref="A2:E2"/>
    <mergeCell ref="A3:E3"/>
    <mergeCell ref="A4:E4"/>
  </mergeCells>
  <phoneticPr fontId="4" type="noConversion"/>
  <printOptions horizontalCentered="1"/>
  <pageMargins left="0.78740157480314965" right="0.78740157480314965" top="0.78740157480314965" bottom="0.78740157480314965" header="0.59055118110236227" footer="0.59055118110236227"/>
  <pageSetup scale="80" firstPageNumber="2" orientation="portrait" useFirstPageNumber="1" r:id="rId1"/>
  <headerFooter alignWithMargins="0">
    <oddFooter>&amp;C&amp;"Tw Cen MT,Normal"&amp;P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48"/>
  <sheetViews>
    <sheetView showGridLines="0" workbookViewId="0">
      <selection activeCell="A16" sqref="A16"/>
    </sheetView>
  </sheetViews>
  <sheetFormatPr baseColWidth="10" defaultRowHeight="12.75" x14ac:dyDescent="0.2"/>
  <cols>
    <col min="1" max="1" width="21.42578125" style="1" customWidth="1"/>
    <col min="2" max="2" width="65.28515625" style="1" bestFit="1" customWidth="1"/>
    <col min="3" max="3" width="17.140625" style="1" bestFit="1" customWidth="1"/>
    <col min="4" max="4" width="17.140625" style="1" customWidth="1"/>
    <col min="5" max="5" width="12" style="182" bestFit="1" customWidth="1"/>
    <col min="6" max="6" width="12.42578125" style="182" bestFit="1" customWidth="1"/>
    <col min="7" max="9" width="11.42578125" style="182"/>
    <col min="10" max="16384" width="11.42578125" style="1"/>
  </cols>
  <sheetData>
    <row r="1" spans="1:256" x14ac:dyDescent="0.2">
      <c r="A1" s="455" t="s">
        <v>326</v>
      </c>
      <c r="B1" s="455"/>
      <c r="C1" s="455"/>
      <c r="D1" s="455"/>
    </row>
    <row r="2" spans="1:256" x14ac:dyDescent="0.2">
      <c r="A2" s="455" t="s">
        <v>0</v>
      </c>
      <c r="B2" s="455"/>
      <c r="C2" s="455"/>
      <c r="D2" s="455"/>
    </row>
    <row r="3" spans="1:256" x14ac:dyDescent="0.2">
      <c r="A3" s="455" t="s">
        <v>355</v>
      </c>
      <c r="B3" s="455"/>
      <c r="C3" s="455"/>
      <c r="D3" s="455"/>
    </row>
    <row r="4" spans="1:256" x14ac:dyDescent="0.2">
      <c r="A4" s="455" t="s">
        <v>480</v>
      </c>
      <c r="B4" s="455"/>
      <c r="C4" s="455"/>
      <c r="D4" s="455"/>
    </row>
    <row r="5" spans="1:256" x14ac:dyDescent="0.2">
      <c r="A5" s="226"/>
      <c r="B5" s="226"/>
      <c r="C5" s="226"/>
      <c r="D5" s="226"/>
    </row>
    <row r="6" spans="1:256" ht="13.5" thickBot="1" x14ac:dyDescent="0.25">
      <c r="A6" s="300"/>
      <c r="B6" s="301"/>
      <c r="C6" s="302"/>
      <c r="D6" s="302"/>
    </row>
    <row r="7" spans="1:256" ht="13.5" thickTop="1" x14ac:dyDescent="0.2">
      <c r="A7" s="227"/>
      <c r="B7" s="227"/>
      <c r="C7" s="228"/>
      <c r="D7" s="228"/>
    </row>
    <row r="8" spans="1:256" x14ac:dyDescent="0.2">
      <c r="A8" s="227"/>
      <c r="B8" s="227"/>
      <c r="C8" s="228"/>
      <c r="D8" s="228"/>
    </row>
    <row r="9" spans="1:256" ht="14.1" customHeight="1" x14ac:dyDescent="0.2">
      <c r="A9" s="229"/>
      <c r="B9" s="230" t="s">
        <v>42</v>
      </c>
      <c r="C9" s="231"/>
      <c r="D9" s="232">
        <f>D19+D40+D13</f>
        <v>12719652861</v>
      </c>
      <c r="F9" s="449"/>
    </row>
    <row r="10" spans="1:256" ht="14.1" customHeight="1" x14ac:dyDescent="0.2">
      <c r="A10" s="227"/>
      <c r="B10" s="227"/>
      <c r="C10" s="233"/>
      <c r="D10" s="233"/>
      <c r="F10" s="234"/>
    </row>
    <row r="11" spans="1:256" ht="14.1" customHeight="1" x14ac:dyDescent="0.2">
      <c r="A11" s="227" t="s">
        <v>43</v>
      </c>
      <c r="B11" s="235" t="s">
        <v>141</v>
      </c>
      <c r="C11" s="233"/>
      <c r="D11" s="233"/>
    </row>
    <row r="12" spans="1:256" ht="14.1" customHeight="1" x14ac:dyDescent="0.2">
      <c r="A12" s="227"/>
      <c r="B12" s="235"/>
      <c r="C12" s="233"/>
      <c r="D12" s="233"/>
    </row>
    <row r="13" spans="1:256" ht="14.1" customHeight="1" x14ac:dyDescent="0.2">
      <c r="A13" s="229" t="s">
        <v>44</v>
      </c>
      <c r="B13" s="236" t="s">
        <v>45</v>
      </c>
      <c r="C13" s="237"/>
      <c r="D13" s="238">
        <f>SUM(C15:C17)</f>
        <v>283785000</v>
      </c>
      <c r="E13" s="239"/>
    </row>
    <row r="14" spans="1:256" s="182" customFormat="1" ht="14.1" customHeight="1" x14ac:dyDescent="0.2">
      <c r="A14" s="227"/>
      <c r="B14" s="240"/>
      <c r="C14" s="241"/>
      <c r="D14" s="242"/>
      <c r="E14" s="239"/>
    </row>
    <row r="15" spans="1:256" ht="14.1" hidden="1" customHeight="1" x14ac:dyDescent="0.2">
      <c r="A15" s="243" t="s">
        <v>46</v>
      </c>
      <c r="B15" s="322" t="s">
        <v>457</v>
      </c>
      <c r="C15" s="241">
        <v>0</v>
      </c>
      <c r="D15" s="243"/>
      <c r="E15" s="244"/>
      <c r="F15" s="241"/>
      <c r="G15" s="243"/>
      <c r="H15" s="244"/>
      <c r="I15" s="241"/>
      <c r="J15" s="243"/>
      <c r="K15" s="244"/>
      <c r="L15" s="241"/>
      <c r="M15" s="243"/>
      <c r="N15" s="244"/>
      <c r="O15" s="241"/>
      <c r="P15" s="243"/>
      <c r="Q15" s="244"/>
      <c r="R15" s="241"/>
      <c r="S15" s="243"/>
      <c r="T15" s="244"/>
      <c r="U15" s="241"/>
      <c r="V15" s="243"/>
      <c r="W15" s="244"/>
      <c r="X15" s="241"/>
      <c r="Y15" s="243"/>
      <c r="Z15" s="244"/>
      <c r="AA15" s="241"/>
      <c r="AB15" s="243"/>
      <c r="AC15" s="244"/>
      <c r="AD15" s="241"/>
      <c r="AE15" s="243"/>
      <c r="AF15" s="244"/>
      <c r="AG15" s="241"/>
      <c r="AH15" s="243"/>
      <c r="AI15" s="244"/>
      <c r="AJ15" s="241"/>
      <c r="AK15" s="243"/>
      <c r="AL15" s="244"/>
      <c r="AM15" s="241"/>
      <c r="AN15" s="243"/>
      <c r="AO15" s="244"/>
      <c r="AP15" s="241"/>
      <c r="AQ15" s="243"/>
      <c r="AR15" s="244"/>
      <c r="AS15" s="241"/>
      <c r="AT15" s="243"/>
      <c r="AU15" s="244"/>
      <c r="AV15" s="241"/>
      <c r="AW15" s="243"/>
      <c r="AX15" s="244"/>
      <c r="AY15" s="241"/>
      <c r="AZ15" s="243"/>
      <c r="BA15" s="244"/>
      <c r="BB15" s="241"/>
      <c r="BC15" s="243"/>
      <c r="BD15" s="244"/>
      <c r="BE15" s="241"/>
      <c r="BF15" s="243"/>
      <c r="BG15" s="244"/>
      <c r="BH15" s="241"/>
      <c r="BI15" s="243"/>
      <c r="BJ15" s="244"/>
      <c r="BK15" s="241"/>
      <c r="BL15" s="243"/>
      <c r="BM15" s="244"/>
      <c r="BN15" s="241"/>
      <c r="BO15" s="243"/>
      <c r="BP15" s="244"/>
      <c r="BQ15" s="241"/>
      <c r="BR15" s="243"/>
      <c r="BS15" s="244"/>
      <c r="BT15" s="241"/>
      <c r="BU15" s="243"/>
      <c r="BV15" s="244"/>
      <c r="BW15" s="241"/>
      <c r="BX15" s="243"/>
      <c r="BY15" s="244"/>
      <c r="BZ15" s="241"/>
      <c r="CA15" s="243"/>
      <c r="CB15" s="244"/>
      <c r="CC15" s="241"/>
      <c r="CD15" s="243"/>
      <c r="CE15" s="244"/>
      <c r="CF15" s="241"/>
      <c r="CG15" s="243"/>
      <c r="CH15" s="244"/>
      <c r="CI15" s="241"/>
      <c r="CJ15" s="243"/>
      <c r="CK15" s="244"/>
      <c r="CL15" s="241"/>
      <c r="CM15" s="243"/>
      <c r="CN15" s="244"/>
      <c r="CO15" s="241"/>
      <c r="CP15" s="243"/>
      <c r="CQ15" s="244"/>
      <c r="CR15" s="241"/>
      <c r="CS15" s="243"/>
      <c r="CT15" s="244"/>
      <c r="CU15" s="241"/>
      <c r="CV15" s="243"/>
      <c r="CW15" s="244"/>
      <c r="CX15" s="241"/>
      <c r="CY15" s="243"/>
      <c r="CZ15" s="244"/>
      <c r="DA15" s="241"/>
      <c r="DB15" s="243"/>
      <c r="DC15" s="244"/>
      <c r="DD15" s="241"/>
      <c r="DE15" s="243"/>
      <c r="DF15" s="244"/>
      <c r="DG15" s="241"/>
      <c r="DH15" s="243"/>
      <c r="DI15" s="244"/>
      <c r="DJ15" s="241"/>
      <c r="DK15" s="243"/>
      <c r="DL15" s="244"/>
      <c r="DM15" s="241"/>
      <c r="DN15" s="243"/>
      <c r="DO15" s="244"/>
      <c r="DP15" s="241"/>
      <c r="DQ15" s="243"/>
      <c r="DR15" s="244"/>
      <c r="DS15" s="241"/>
      <c r="DT15" s="243"/>
      <c r="DU15" s="244"/>
      <c r="DV15" s="241"/>
      <c r="DW15" s="243"/>
      <c r="DX15" s="244"/>
      <c r="DY15" s="241"/>
      <c r="DZ15" s="243"/>
      <c r="EA15" s="244"/>
      <c r="EB15" s="241"/>
      <c r="EC15" s="243"/>
      <c r="ED15" s="244"/>
      <c r="EE15" s="241"/>
      <c r="EF15" s="243"/>
      <c r="EG15" s="244"/>
      <c r="EH15" s="241"/>
      <c r="EI15" s="243"/>
      <c r="EJ15" s="244"/>
      <c r="EK15" s="241"/>
      <c r="EL15" s="243"/>
      <c r="EM15" s="244"/>
      <c r="EN15" s="241"/>
      <c r="EO15" s="243"/>
      <c r="EP15" s="244"/>
      <c r="EQ15" s="241"/>
      <c r="ER15" s="243"/>
      <c r="ES15" s="244"/>
      <c r="ET15" s="241"/>
      <c r="EU15" s="243"/>
      <c r="EV15" s="244"/>
      <c r="EW15" s="241"/>
      <c r="EX15" s="243"/>
      <c r="EY15" s="244"/>
      <c r="EZ15" s="241"/>
      <c r="FA15" s="243"/>
      <c r="FB15" s="244"/>
      <c r="FC15" s="241"/>
      <c r="FD15" s="243"/>
      <c r="FE15" s="244"/>
      <c r="FF15" s="241"/>
      <c r="FG15" s="243"/>
      <c r="FH15" s="244"/>
      <c r="FI15" s="241"/>
      <c r="FJ15" s="243"/>
      <c r="FK15" s="244"/>
      <c r="FL15" s="241"/>
      <c r="FM15" s="243"/>
      <c r="FN15" s="244"/>
      <c r="FO15" s="241"/>
      <c r="FP15" s="243"/>
      <c r="FQ15" s="244"/>
      <c r="FR15" s="241"/>
      <c r="FS15" s="243"/>
      <c r="FT15" s="244"/>
      <c r="FU15" s="241"/>
      <c r="FV15" s="243"/>
      <c r="FW15" s="244"/>
      <c r="FX15" s="241"/>
      <c r="FY15" s="243"/>
      <c r="FZ15" s="244"/>
      <c r="GA15" s="241"/>
      <c r="GB15" s="243"/>
      <c r="GC15" s="244"/>
      <c r="GD15" s="241"/>
      <c r="GE15" s="243"/>
      <c r="GF15" s="244"/>
      <c r="GG15" s="241"/>
      <c r="GH15" s="243"/>
      <c r="GI15" s="244"/>
      <c r="GJ15" s="241"/>
      <c r="GK15" s="243"/>
      <c r="GL15" s="244"/>
      <c r="GM15" s="241"/>
      <c r="GN15" s="243"/>
      <c r="GO15" s="244"/>
      <c r="GP15" s="241"/>
      <c r="GQ15" s="243"/>
      <c r="GR15" s="244"/>
      <c r="GS15" s="241"/>
      <c r="GT15" s="243"/>
      <c r="GU15" s="244"/>
      <c r="GV15" s="241"/>
      <c r="GW15" s="243"/>
      <c r="GX15" s="244"/>
      <c r="GY15" s="241"/>
      <c r="GZ15" s="243"/>
      <c r="HA15" s="244"/>
      <c r="HB15" s="241"/>
      <c r="HC15" s="243"/>
      <c r="HD15" s="244"/>
      <c r="HE15" s="241"/>
      <c r="HF15" s="243"/>
      <c r="HG15" s="244"/>
      <c r="HH15" s="241"/>
      <c r="HI15" s="243"/>
      <c r="HJ15" s="244"/>
      <c r="HK15" s="241"/>
      <c r="HL15" s="243"/>
      <c r="HM15" s="244"/>
      <c r="HN15" s="241"/>
      <c r="HO15" s="243"/>
      <c r="HP15" s="244"/>
      <c r="HQ15" s="241"/>
      <c r="HR15" s="243"/>
      <c r="HS15" s="244"/>
      <c r="HT15" s="241"/>
      <c r="HU15" s="243"/>
      <c r="HV15" s="244"/>
      <c r="HW15" s="241"/>
      <c r="HX15" s="243"/>
      <c r="HY15" s="244"/>
      <c r="HZ15" s="241"/>
      <c r="IA15" s="243"/>
      <c r="IB15" s="244"/>
      <c r="IC15" s="241"/>
      <c r="ID15" s="243"/>
      <c r="IE15" s="244"/>
      <c r="IF15" s="241"/>
      <c r="IG15" s="243"/>
      <c r="IH15" s="244"/>
      <c r="II15" s="241"/>
      <c r="IJ15" s="243"/>
      <c r="IK15" s="244"/>
      <c r="IL15" s="241"/>
      <c r="IM15" s="243"/>
      <c r="IN15" s="244"/>
      <c r="IO15" s="241"/>
      <c r="IP15" s="243"/>
      <c r="IQ15" s="244"/>
      <c r="IR15" s="241"/>
      <c r="IS15" s="243"/>
      <c r="IT15" s="244"/>
      <c r="IU15" s="241"/>
      <c r="IV15" s="243"/>
    </row>
    <row r="16" spans="1:256" x14ac:dyDescent="0.2">
      <c r="A16" s="448" t="s">
        <v>490</v>
      </c>
      <c r="B16" s="244" t="s">
        <v>486</v>
      </c>
      <c r="C16" s="247">
        <v>283785000</v>
      </c>
      <c r="D16" s="239"/>
      <c r="E16" s="239"/>
    </row>
    <row r="17" spans="1:5" hidden="1" x14ac:dyDescent="0.2">
      <c r="A17" s="243" t="s">
        <v>451</v>
      </c>
      <c r="B17" s="322" t="s">
        <v>453</v>
      </c>
      <c r="C17" s="247">
        <v>0</v>
      </c>
      <c r="D17" s="247"/>
      <c r="E17" s="248"/>
    </row>
    <row r="18" spans="1:5" ht="14.1" customHeight="1" x14ac:dyDescent="0.2">
      <c r="A18" s="227"/>
      <c r="B18" s="235"/>
      <c r="C18" s="233"/>
      <c r="D18" s="233"/>
    </row>
    <row r="19" spans="1:5" ht="14.1" customHeight="1" x14ac:dyDescent="0.2">
      <c r="A19" s="229" t="s">
        <v>49</v>
      </c>
      <c r="B19" s="236" t="s">
        <v>12</v>
      </c>
      <c r="C19" s="237"/>
      <c r="D19" s="238">
        <f>+C21+C27+C35</f>
        <v>10357200000</v>
      </c>
    </row>
    <row r="20" spans="1:5" ht="14.1" customHeight="1" x14ac:dyDescent="0.2">
      <c r="A20" s="227"/>
      <c r="B20" s="240"/>
      <c r="C20" s="241"/>
      <c r="D20" s="242"/>
    </row>
    <row r="21" spans="1:5" ht="14.1" customHeight="1" x14ac:dyDescent="0.2">
      <c r="A21" s="249" t="s">
        <v>50</v>
      </c>
      <c r="B21" s="250" t="s">
        <v>51</v>
      </c>
      <c r="C21" s="251">
        <f>+C23+C24</f>
        <v>10197800000</v>
      </c>
      <c r="D21" s="252"/>
    </row>
    <row r="22" spans="1:5" ht="14.1" customHeight="1" x14ac:dyDescent="0.2">
      <c r="A22" s="227"/>
      <c r="B22" s="253"/>
      <c r="C22" s="245"/>
      <c r="D22" s="252"/>
    </row>
    <row r="23" spans="1:5" ht="14.1" customHeight="1" x14ac:dyDescent="0.2">
      <c r="A23" s="243" t="s">
        <v>52</v>
      </c>
      <c r="B23" s="254" t="s">
        <v>53</v>
      </c>
      <c r="C23" s="241">
        <f>+'INGRESOS REALES'!D26</f>
        <v>5197800000</v>
      </c>
      <c r="D23" s="252"/>
    </row>
    <row r="24" spans="1:5" ht="14.1" customHeight="1" x14ac:dyDescent="0.2">
      <c r="A24" s="243" t="s">
        <v>54</v>
      </c>
      <c r="B24" s="244" t="s">
        <v>139</v>
      </c>
      <c r="C24" s="241">
        <f>+'INGRESOS REALES'!D27</f>
        <v>5000000000</v>
      </c>
      <c r="D24" s="252"/>
    </row>
    <row r="25" spans="1:5" ht="14.1" customHeight="1" x14ac:dyDescent="0.2">
      <c r="A25" s="243"/>
      <c r="B25" s="244"/>
      <c r="C25" s="241"/>
      <c r="D25" s="252"/>
    </row>
    <row r="26" spans="1:5" ht="14.1" customHeight="1" x14ac:dyDescent="0.2">
      <c r="A26" s="243"/>
      <c r="B26" s="244"/>
      <c r="C26" s="252"/>
      <c r="D26" s="252"/>
    </row>
    <row r="27" spans="1:5" x14ac:dyDescent="0.2">
      <c r="A27" s="249" t="s">
        <v>491</v>
      </c>
      <c r="B27" s="250" t="s">
        <v>494</v>
      </c>
      <c r="C27" s="251">
        <f>+C29</f>
        <v>50000000</v>
      </c>
      <c r="D27" s="239"/>
      <c r="E27" s="239"/>
    </row>
    <row r="28" spans="1:5" x14ac:dyDescent="0.2">
      <c r="A28" s="227"/>
      <c r="B28" s="253"/>
      <c r="C28" s="239"/>
      <c r="D28" s="239"/>
      <c r="E28" s="247"/>
    </row>
    <row r="29" spans="1:5" x14ac:dyDescent="0.2">
      <c r="A29" s="319" t="s">
        <v>491</v>
      </c>
      <c r="B29" s="244" t="s">
        <v>489</v>
      </c>
      <c r="C29" s="247">
        <v>50000000</v>
      </c>
      <c r="D29" s="247"/>
      <c r="E29" s="247"/>
    </row>
    <row r="30" spans="1:5" hidden="1" x14ac:dyDescent="0.2">
      <c r="A30" s="243"/>
      <c r="B30" s="244"/>
      <c r="C30" s="247"/>
      <c r="D30" s="247"/>
      <c r="E30" s="247"/>
    </row>
    <row r="31" spans="1:5" hidden="1" x14ac:dyDescent="0.2">
      <c r="A31" s="249" t="str">
        <f>+A29</f>
        <v xml:space="preserve">    1.4.1.3.00.00.0.0.000</v>
      </c>
      <c r="B31" s="250" t="s">
        <v>138</v>
      </c>
      <c r="C31" s="251">
        <f>+C33</f>
        <v>0</v>
      </c>
      <c r="D31" s="271"/>
      <c r="E31" s="271"/>
    </row>
    <row r="32" spans="1:5" hidden="1" x14ac:dyDescent="0.2">
      <c r="A32" s="227"/>
      <c r="B32" s="253"/>
      <c r="C32" s="247"/>
      <c r="D32" s="247"/>
      <c r="E32" s="247"/>
    </row>
    <row r="33" spans="1:5" hidden="1" x14ac:dyDescent="0.2">
      <c r="C33" s="319"/>
      <c r="D33" s="319"/>
      <c r="E33" s="1"/>
    </row>
    <row r="34" spans="1:5" x14ac:dyDescent="0.2">
      <c r="A34" s="319"/>
      <c r="B34" s="244"/>
      <c r="C34" s="321"/>
      <c r="D34" s="323"/>
      <c r="E34" s="323"/>
    </row>
    <row r="35" spans="1:5" x14ac:dyDescent="0.2">
      <c r="A35" s="249" t="s">
        <v>458</v>
      </c>
      <c r="B35" s="250" t="s">
        <v>460</v>
      </c>
      <c r="C35" s="251">
        <f>+C37+C38</f>
        <v>109400000</v>
      </c>
      <c r="D35" s="271"/>
      <c r="E35" s="271"/>
    </row>
    <row r="36" spans="1:5" x14ac:dyDescent="0.2">
      <c r="A36" s="319"/>
      <c r="B36" s="244"/>
      <c r="C36" s="321"/>
      <c r="D36" s="323"/>
      <c r="E36" s="323"/>
    </row>
    <row r="37" spans="1:5" x14ac:dyDescent="0.2">
      <c r="A37" s="324" t="s">
        <v>459</v>
      </c>
      <c r="B37" s="244" t="s">
        <v>467</v>
      </c>
      <c r="C37" s="321">
        <v>109400000</v>
      </c>
      <c r="D37" s="323"/>
      <c r="E37" s="323"/>
    </row>
    <row r="38" spans="1:5" hidden="1" x14ac:dyDescent="0.2">
      <c r="A38" s="324" t="s">
        <v>459</v>
      </c>
      <c r="B38" s="244" t="s">
        <v>417</v>
      </c>
      <c r="C38" s="321">
        <v>0</v>
      </c>
      <c r="D38" s="323"/>
      <c r="E38" s="323"/>
    </row>
    <row r="39" spans="1:5" ht="11.25" customHeight="1" x14ac:dyDescent="0.2">
      <c r="A39" s="15"/>
      <c r="B39" s="15"/>
      <c r="C39" s="255"/>
      <c r="D39" s="255"/>
    </row>
    <row r="40" spans="1:5" x14ac:dyDescent="0.2">
      <c r="A40" s="257" t="s">
        <v>55</v>
      </c>
      <c r="B40" s="258" t="s">
        <v>56</v>
      </c>
      <c r="C40" s="259"/>
      <c r="D40" s="260">
        <f>C42</f>
        <v>2078667861</v>
      </c>
      <c r="E40" s="261"/>
    </row>
    <row r="41" spans="1:5" x14ac:dyDescent="0.2">
      <c r="A41" s="227"/>
      <c r="B41" s="240"/>
      <c r="C41" s="262"/>
      <c r="D41" s="242"/>
      <c r="E41" s="261"/>
    </row>
    <row r="42" spans="1:5" x14ac:dyDescent="0.2">
      <c r="A42" s="249" t="s">
        <v>57</v>
      </c>
      <c r="B42" s="263" t="s">
        <v>58</v>
      </c>
      <c r="C42" s="251">
        <f>+C44+C46</f>
        <v>2078667861</v>
      </c>
      <c r="D42" s="255"/>
      <c r="E42" s="261"/>
    </row>
    <row r="43" spans="1:5" x14ac:dyDescent="0.2">
      <c r="A43" s="227"/>
      <c r="B43" s="246"/>
      <c r="C43" s="245"/>
      <c r="D43" s="256"/>
      <c r="E43" s="261"/>
    </row>
    <row r="44" spans="1:5" x14ac:dyDescent="0.2">
      <c r="A44" s="243" t="s">
        <v>59</v>
      </c>
      <c r="B44" s="244" t="s">
        <v>60</v>
      </c>
      <c r="C44" s="252">
        <f>+'INGRESOS REALES'!D43</f>
        <v>471310308</v>
      </c>
      <c r="D44" s="255"/>
      <c r="E44" s="264"/>
    </row>
    <row r="45" spans="1:5" hidden="1" x14ac:dyDescent="0.2">
      <c r="A45" s="243"/>
      <c r="B45" s="244"/>
      <c r="C45" s="252">
        <f>+'INGRESOS REALES'!D44</f>
        <v>1607357553</v>
      </c>
      <c r="D45" s="256"/>
      <c r="E45" s="264"/>
    </row>
    <row r="46" spans="1:5" x14ac:dyDescent="0.2">
      <c r="A46" s="243" t="s">
        <v>61</v>
      </c>
      <c r="B46" s="244" t="s">
        <v>62</v>
      </c>
      <c r="C46" s="252">
        <f>+'INGRESOS REALES'!D44</f>
        <v>1607357553</v>
      </c>
      <c r="D46" s="255"/>
      <c r="E46" s="264"/>
    </row>
    <row r="47" spans="1:5" x14ac:dyDescent="0.2">
      <c r="A47" s="254"/>
      <c r="B47" s="254"/>
      <c r="C47" s="254"/>
      <c r="D47" s="254"/>
    </row>
    <row r="48" spans="1:5" ht="13.5" thickBot="1" x14ac:dyDescent="0.25">
      <c r="A48" s="303"/>
      <c r="B48" s="303"/>
      <c r="C48" s="303"/>
      <c r="D48" s="303"/>
    </row>
  </sheetData>
  <mergeCells count="4">
    <mergeCell ref="A1:D1"/>
    <mergeCell ref="A2:D2"/>
    <mergeCell ref="A3:D3"/>
    <mergeCell ref="A4:D4"/>
  </mergeCells>
  <phoneticPr fontId="4" type="noConversion"/>
  <printOptions horizontalCentered="1"/>
  <pageMargins left="0.78740157480314965" right="0.78740157480314965" top="0.78740157480314965" bottom="0.78740157480314965" header="0.59055118110236227" footer="0.78740157480314965"/>
  <pageSetup scale="75" firstPageNumber="3" orientation="portrait" useFirstPageNumber="1" r:id="rId1"/>
  <headerFooter alignWithMargins="0">
    <oddFooter>&amp;C&amp;8&amp;P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"/>
  <sheetViews>
    <sheetView showGridLines="0" workbookViewId="0">
      <selection activeCell="C12" sqref="C12"/>
    </sheetView>
  </sheetViews>
  <sheetFormatPr baseColWidth="10" defaultColWidth="11" defaultRowHeight="12.75" x14ac:dyDescent="0.2"/>
  <cols>
    <col min="1" max="1" width="6.28515625" style="1" customWidth="1"/>
    <col min="2" max="2" width="7.28515625" style="1" customWidth="1"/>
    <col min="3" max="3" width="18.7109375" style="1" customWidth="1"/>
    <col min="4" max="4" width="19" style="1" customWidth="1"/>
    <col min="5" max="5" width="8.85546875" style="1" customWidth="1"/>
    <col min="6" max="6" width="16.140625" style="1" customWidth="1"/>
    <col min="7" max="7" width="16.85546875" style="1" customWidth="1"/>
    <col min="8" max="8" width="7.28515625" style="1" hidden="1" customWidth="1"/>
    <col min="9" max="16384" width="11" style="1"/>
  </cols>
  <sheetData>
    <row r="1" spans="1:12" ht="14.25" x14ac:dyDescent="0.2">
      <c r="A1" s="452" t="s">
        <v>326</v>
      </c>
      <c r="B1" s="452"/>
      <c r="C1" s="452"/>
      <c r="D1" s="452"/>
      <c r="E1" s="452"/>
      <c r="F1" s="452"/>
      <c r="G1" s="452"/>
      <c r="H1" s="2"/>
    </row>
    <row r="2" spans="1:12" ht="14.25" x14ac:dyDescent="0.2">
      <c r="A2" s="452" t="s">
        <v>0</v>
      </c>
      <c r="B2" s="452"/>
      <c r="C2" s="452"/>
      <c r="D2" s="452"/>
      <c r="E2" s="452"/>
      <c r="F2" s="452"/>
      <c r="G2" s="452"/>
      <c r="H2" s="2"/>
    </row>
    <row r="3" spans="1:12" ht="14.25" x14ac:dyDescent="0.2">
      <c r="A3" s="452" t="s">
        <v>330</v>
      </c>
      <c r="B3" s="452"/>
      <c r="C3" s="452"/>
      <c r="D3" s="452"/>
      <c r="E3" s="452"/>
      <c r="F3" s="452"/>
      <c r="G3" s="452"/>
      <c r="H3" s="2"/>
    </row>
    <row r="4" spans="1:12" ht="14.25" x14ac:dyDescent="0.2">
      <c r="A4" s="452" t="s">
        <v>481</v>
      </c>
      <c r="B4" s="452"/>
      <c r="C4" s="452"/>
      <c r="D4" s="452"/>
      <c r="E4" s="452"/>
      <c r="F4" s="452"/>
      <c r="G4" s="452"/>
      <c r="H4" s="2"/>
    </row>
    <row r="5" spans="1:12" ht="14.25" x14ac:dyDescent="0.2">
      <c r="A5" s="452" t="s">
        <v>41</v>
      </c>
      <c r="B5" s="452"/>
      <c r="C5" s="452"/>
      <c r="D5" s="452"/>
      <c r="E5" s="452"/>
      <c r="F5" s="452"/>
      <c r="G5" s="452"/>
      <c r="H5" s="2"/>
    </row>
    <row r="6" spans="1:12" ht="15" thickBot="1" x14ac:dyDescent="0.25">
      <c r="A6" s="304"/>
      <c r="B6" s="305"/>
      <c r="C6" s="306"/>
      <c r="D6" s="306"/>
      <c r="E6" s="306"/>
      <c r="F6" s="306"/>
      <c r="G6" s="306"/>
      <c r="H6" s="3"/>
      <c r="I6" s="4"/>
      <c r="J6" s="4"/>
      <c r="K6" s="4"/>
      <c r="L6" s="4"/>
    </row>
    <row r="7" spans="1:12" ht="15" thickTop="1" x14ac:dyDescent="0.2">
      <c r="A7" s="32"/>
      <c r="B7" s="32"/>
      <c r="C7" s="33"/>
      <c r="D7" s="33"/>
      <c r="E7" s="33"/>
      <c r="F7" s="33"/>
      <c r="G7" s="33"/>
      <c r="H7" s="5"/>
      <c r="I7" s="4"/>
      <c r="J7" s="4"/>
      <c r="K7" s="4"/>
      <c r="L7" s="4"/>
    </row>
    <row r="8" spans="1:12" ht="18.75" customHeight="1" x14ac:dyDescent="0.2">
      <c r="A8" s="191">
        <v>1</v>
      </c>
      <c r="B8" s="192" t="s">
        <v>13</v>
      </c>
      <c r="C8" s="193"/>
      <c r="D8" s="193"/>
      <c r="E8" s="33"/>
      <c r="F8" s="33"/>
      <c r="G8" s="33"/>
      <c r="H8" s="6"/>
      <c r="I8" s="4"/>
      <c r="J8" s="4"/>
      <c r="K8" s="4"/>
      <c r="L8" s="4"/>
    </row>
    <row r="9" spans="1:12" s="182" customFormat="1" ht="14.25" x14ac:dyDescent="0.2">
      <c r="A9" s="32"/>
      <c r="B9" s="32"/>
      <c r="C9" s="33"/>
      <c r="D9" s="33"/>
      <c r="E9" s="33"/>
      <c r="F9" s="33"/>
      <c r="G9" s="33"/>
      <c r="H9" s="5"/>
      <c r="I9" s="4"/>
      <c r="J9" s="4"/>
      <c r="K9" s="4"/>
      <c r="L9" s="4"/>
    </row>
    <row r="10" spans="1:12" ht="14.25" x14ac:dyDescent="0.2">
      <c r="A10" s="46"/>
      <c r="B10" s="314" t="s">
        <v>14</v>
      </c>
      <c r="C10" s="315" t="s">
        <v>15</v>
      </c>
      <c r="D10" s="47"/>
      <c r="E10" s="47"/>
      <c r="F10" s="48"/>
      <c r="G10" s="43">
        <f>F12+F13</f>
        <v>8135420983.039999</v>
      </c>
      <c r="H10" s="197">
        <f>+G10/$G$30</f>
        <v>0.90660593558539071</v>
      </c>
      <c r="I10" s="4"/>
      <c r="J10" s="4"/>
      <c r="K10" s="4"/>
      <c r="L10" s="4"/>
    </row>
    <row r="11" spans="1:12" ht="14.25" x14ac:dyDescent="0.2">
      <c r="A11" s="37"/>
      <c r="B11" s="37"/>
      <c r="C11" s="38"/>
      <c r="D11" s="38"/>
      <c r="E11" s="38"/>
      <c r="F11" s="41"/>
      <c r="G11" s="42"/>
      <c r="H11" s="7"/>
      <c r="I11" s="4"/>
      <c r="J11" s="4"/>
      <c r="K11" s="4"/>
      <c r="L11" s="4"/>
    </row>
    <row r="12" spans="1:12" ht="14.25" x14ac:dyDescent="0.2">
      <c r="A12" s="32"/>
      <c r="B12" s="40"/>
      <c r="C12" s="39" t="s">
        <v>16</v>
      </c>
      <c r="D12" s="39"/>
      <c r="E12" s="39"/>
      <c r="F12" s="42">
        <v>6050405264.6699991</v>
      </c>
      <c r="G12" s="42"/>
      <c r="H12" s="197">
        <f>+F12/$G$30</f>
        <v>0.67425316244632605</v>
      </c>
      <c r="I12" s="4"/>
      <c r="J12" s="4"/>
      <c r="K12" s="4"/>
      <c r="L12" s="4"/>
    </row>
    <row r="13" spans="1:12" ht="14.25" x14ac:dyDescent="0.2">
      <c r="A13" s="36"/>
      <c r="B13" s="40"/>
      <c r="C13" s="39" t="s">
        <v>17</v>
      </c>
      <c r="D13" s="39"/>
      <c r="E13" s="39"/>
      <c r="F13" s="42">
        <v>2085015718.3699999</v>
      </c>
      <c r="G13" s="42"/>
      <c r="H13" s="197">
        <f>+F13/$G$30</f>
        <v>0.23235277313906466</v>
      </c>
      <c r="I13" s="4"/>
      <c r="J13" s="4"/>
      <c r="K13" s="4"/>
      <c r="L13" s="4"/>
    </row>
    <row r="14" spans="1:12" ht="18.75" customHeight="1" x14ac:dyDescent="0.2">
      <c r="A14" s="36"/>
      <c r="B14" s="35"/>
      <c r="C14" s="38"/>
      <c r="D14" s="38"/>
      <c r="E14" s="39"/>
      <c r="F14" s="42"/>
      <c r="G14" s="42"/>
      <c r="H14" s="8"/>
      <c r="I14" s="4"/>
      <c r="J14" s="4"/>
      <c r="K14" s="4"/>
      <c r="L14" s="4"/>
    </row>
    <row r="15" spans="1:12" ht="14.25" x14ac:dyDescent="0.2">
      <c r="A15" s="46"/>
      <c r="B15" s="317" t="s">
        <v>18</v>
      </c>
      <c r="C15" s="316" t="s">
        <v>12</v>
      </c>
      <c r="D15" s="316"/>
      <c r="E15" s="49"/>
      <c r="F15" s="48"/>
      <c r="G15" s="43">
        <f>F17</f>
        <v>708718205.37</v>
      </c>
      <c r="H15" s="197">
        <f>+G15/$G$30</f>
        <v>7.8979088234690423E-2</v>
      </c>
      <c r="I15" s="4"/>
      <c r="J15" s="4"/>
      <c r="K15" s="4"/>
      <c r="L15" s="4"/>
    </row>
    <row r="16" spans="1:12" ht="14.25" x14ac:dyDescent="0.2">
      <c r="A16" s="32"/>
      <c r="B16" s="35"/>
      <c r="C16" s="38"/>
      <c r="D16" s="38"/>
      <c r="E16" s="38"/>
      <c r="F16" s="42"/>
      <c r="G16" s="41"/>
      <c r="H16" s="7"/>
      <c r="I16" s="4"/>
      <c r="J16" s="4"/>
      <c r="K16" s="4"/>
      <c r="L16" s="4"/>
    </row>
    <row r="17" spans="1:12" ht="14.25" x14ac:dyDescent="0.2">
      <c r="A17" s="32"/>
      <c r="B17" s="40" t="s">
        <v>19</v>
      </c>
      <c r="C17" s="39" t="s">
        <v>20</v>
      </c>
      <c r="D17" s="38"/>
      <c r="E17" s="38"/>
      <c r="F17" s="42">
        <v>708718205.37</v>
      </c>
      <c r="G17" s="41"/>
      <c r="H17" s="197">
        <f>+F17/$G$30</f>
        <v>7.8979088234690423E-2</v>
      </c>
      <c r="I17" s="4"/>
      <c r="J17" s="4"/>
      <c r="K17" s="4"/>
      <c r="L17" s="4"/>
    </row>
    <row r="18" spans="1:12" ht="18" customHeight="1" x14ac:dyDescent="0.2">
      <c r="A18" s="50"/>
      <c r="B18" s="40"/>
      <c r="C18" s="39"/>
      <c r="D18" s="39"/>
      <c r="E18" s="39"/>
      <c r="F18" s="42"/>
      <c r="G18" s="42"/>
      <c r="H18" s="8"/>
      <c r="I18" s="4"/>
      <c r="J18" s="4"/>
      <c r="K18" s="4"/>
      <c r="L18" s="4"/>
    </row>
    <row r="19" spans="1:12" ht="14.25" x14ac:dyDescent="0.2">
      <c r="A19" s="191" t="s">
        <v>21</v>
      </c>
      <c r="B19" s="192" t="s">
        <v>22</v>
      </c>
      <c r="C19" s="193"/>
      <c r="D19" s="193"/>
      <c r="E19" s="194"/>
      <c r="F19" s="42"/>
      <c r="G19" s="42"/>
      <c r="H19" s="8"/>
      <c r="I19" s="4"/>
      <c r="J19" s="4"/>
      <c r="K19" s="4"/>
      <c r="L19" s="4"/>
    </row>
    <row r="20" spans="1:12" ht="14.25" hidden="1" x14ac:dyDescent="0.2">
      <c r="A20" s="181"/>
      <c r="B20" s="179"/>
      <c r="C20" s="180"/>
      <c r="D20" s="180"/>
      <c r="E20" s="180"/>
      <c r="F20" s="42"/>
      <c r="G20" s="42"/>
      <c r="H20" s="8"/>
      <c r="I20" s="4"/>
      <c r="J20" s="4"/>
      <c r="K20" s="4"/>
      <c r="L20" s="4"/>
    </row>
    <row r="21" spans="1:12" ht="14.25" hidden="1" x14ac:dyDescent="0.2">
      <c r="A21" s="36"/>
      <c r="B21" s="51" t="s">
        <v>23</v>
      </c>
      <c r="C21" s="52" t="s">
        <v>331</v>
      </c>
      <c r="D21" s="52"/>
      <c r="E21" s="39"/>
      <c r="F21" s="42"/>
      <c r="G21" s="41">
        <f>F23</f>
        <v>0</v>
      </c>
      <c r="H21" s="8"/>
      <c r="I21" s="4"/>
      <c r="J21" s="4"/>
      <c r="K21" s="4"/>
      <c r="L21" s="4"/>
    </row>
    <row r="22" spans="1:12" ht="14.25" hidden="1" x14ac:dyDescent="0.2">
      <c r="A22" s="32"/>
      <c r="B22" s="35"/>
      <c r="C22" s="38"/>
      <c r="D22" s="38"/>
      <c r="E22" s="38"/>
      <c r="F22" s="41"/>
      <c r="G22" s="41"/>
      <c r="H22" s="7"/>
      <c r="I22" s="4"/>
      <c r="J22" s="4"/>
      <c r="K22" s="4"/>
      <c r="L22" s="4"/>
    </row>
    <row r="23" spans="1:12" ht="14.25" hidden="1" x14ac:dyDescent="0.2">
      <c r="A23" s="36"/>
      <c r="B23" s="40"/>
      <c r="C23" s="39" t="s">
        <v>24</v>
      </c>
      <c r="D23" s="39"/>
      <c r="E23" s="39"/>
      <c r="F23" s="42">
        <v>0</v>
      </c>
      <c r="G23" s="42"/>
      <c r="H23" s="8"/>
      <c r="I23" s="4"/>
      <c r="J23" s="4"/>
      <c r="K23" s="4"/>
      <c r="L23" s="4"/>
    </row>
    <row r="24" spans="1:12" ht="18.75" customHeight="1" x14ac:dyDescent="0.2">
      <c r="A24" s="36"/>
      <c r="B24" s="40"/>
      <c r="C24" s="39"/>
      <c r="D24" s="39"/>
      <c r="E24" s="39"/>
      <c r="F24" s="42"/>
      <c r="G24" s="42"/>
      <c r="H24" s="8"/>
      <c r="I24" s="4"/>
      <c r="J24" s="4"/>
      <c r="K24" s="4"/>
      <c r="L24" s="4"/>
    </row>
    <row r="25" spans="1:12" ht="14.25" x14ac:dyDescent="0.2">
      <c r="A25" s="50"/>
      <c r="B25" s="35" t="s">
        <v>25</v>
      </c>
      <c r="C25" s="38" t="s">
        <v>26</v>
      </c>
      <c r="D25" s="38"/>
      <c r="E25" s="39"/>
      <c r="F25" s="42"/>
      <c r="G25" s="41">
        <f>F27</f>
        <v>129352671.41000001</v>
      </c>
      <c r="H25" s="197">
        <f>+G25/$G$30</f>
        <v>1.4414976179918741E-2</v>
      </c>
      <c r="I25" s="4"/>
      <c r="J25" s="4"/>
      <c r="K25" s="4"/>
      <c r="L25" s="4"/>
    </row>
    <row r="26" spans="1:12" ht="14.25" x14ac:dyDescent="0.2">
      <c r="A26" s="36"/>
      <c r="B26" s="40"/>
      <c r="C26" s="39"/>
      <c r="D26" s="39"/>
      <c r="E26" s="39"/>
      <c r="F26" s="42"/>
      <c r="G26" s="41"/>
      <c r="H26" s="8"/>
      <c r="I26" s="4"/>
      <c r="J26" s="4"/>
      <c r="K26" s="4"/>
      <c r="L26" s="4"/>
    </row>
    <row r="27" spans="1:12" ht="14.25" x14ac:dyDescent="0.2">
      <c r="A27" s="32"/>
      <c r="B27" s="40"/>
      <c r="C27" s="39" t="s">
        <v>27</v>
      </c>
      <c r="D27" s="39"/>
      <c r="E27" s="39"/>
      <c r="F27" s="42">
        <v>129352671.41000001</v>
      </c>
      <c r="G27" s="42"/>
      <c r="H27" s="197">
        <f>+F27/$G$30</f>
        <v>1.4414976179918741E-2</v>
      </c>
      <c r="I27" s="4"/>
      <c r="J27" s="4"/>
      <c r="K27" s="4"/>
      <c r="L27" s="4"/>
    </row>
    <row r="28" spans="1:12" ht="18.75" customHeight="1" x14ac:dyDescent="0.2">
      <c r="A28" s="32"/>
      <c r="B28" s="35"/>
      <c r="C28" s="38"/>
      <c r="D28" s="38"/>
      <c r="E28" s="38"/>
      <c r="F28" s="41"/>
      <c r="G28" s="41"/>
      <c r="H28" s="7"/>
      <c r="I28" s="4"/>
      <c r="J28" s="4"/>
      <c r="K28" s="4"/>
      <c r="L28" s="4"/>
    </row>
    <row r="29" spans="1:12" ht="14.25" x14ac:dyDescent="0.2">
      <c r="A29" s="50"/>
      <c r="B29" s="40"/>
      <c r="C29" s="39"/>
      <c r="D29" s="39"/>
      <c r="E29" s="39"/>
      <c r="F29" s="42"/>
      <c r="G29" s="42"/>
      <c r="H29" s="8"/>
      <c r="I29" s="4"/>
      <c r="J29" s="4"/>
      <c r="K29" s="4"/>
      <c r="L29" s="4"/>
    </row>
    <row r="30" spans="1:12" ht="15.75" customHeight="1" x14ac:dyDescent="0.2">
      <c r="A30" s="53" t="s">
        <v>28</v>
      </c>
      <c r="B30" s="54"/>
      <c r="C30" s="55"/>
      <c r="D30" s="56"/>
      <c r="E30" s="56"/>
      <c r="F30" s="57"/>
      <c r="G30" s="58">
        <f>SUM(G10:G28)</f>
        <v>8973491859.8199997</v>
      </c>
      <c r="H30" s="197">
        <f>+H25+H15+H10</f>
        <v>0.99999999999999989</v>
      </c>
      <c r="I30" s="4"/>
      <c r="J30" s="4"/>
      <c r="K30" s="4"/>
      <c r="L30" s="325"/>
    </row>
    <row r="31" spans="1:12" ht="14.25" x14ac:dyDescent="0.2">
      <c r="A31" s="44"/>
      <c r="B31" s="34"/>
      <c r="C31" s="45"/>
      <c r="D31" s="39"/>
      <c r="E31" s="39"/>
      <c r="F31" s="42"/>
      <c r="G31" s="42"/>
      <c r="H31" s="8"/>
      <c r="I31" s="4"/>
      <c r="J31" s="4"/>
      <c r="K31" s="4"/>
      <c r="L31" s="4"/>
    </row>
    <row r="32" spans="1:12" ht="15" thickBot="1" x14ac:dyDescent="0.25">
      <c r="A32" s="307"/>
      <c r="B32" s="308"/>
      <c r="C32" s="309"/>
      <c r="D32" s="309"/>
      <c r="E32" s="309"/>
      <c r="F32" s="310"/>
      <c r="G32" s="310"/>
      <c r="H32" s="8"/>
      <c r="I32" s="4"/>
      <c r="J32" s="4"/>
      <c r="K32" s="4"/>
      <c r="L32" s="4"/>
    </row>
    <row r="33" spans="1:7" ht="13.5" thickTop="1" x14ac:dyDescent="0.2">
      <c r="A33" s="15"/>
      <c r="B33" s="15"/>
      <c r="C33" s="15"/>
      <c r="D33" s="15"/>
      <c r="E33" s="15"/>
      <c r="F33" s="15"/>
      <c r="G33" s="15"/>
    </row>
  </sheetData>
  <mergeCells count="5">
    <mergeCell ref="A5:G5"/>
    <mergeCell ref="A1:G1"/>
    <mergeCell ref="A2:G2"/>
    <mergeCell ref="A3:G3"/>
    <mergeCell ref="A4:G4"/>
  </mergeCells>
  <phoneticPr fontId="4" type="noConversion"/>
  <printOptions horizontalCentered="1"/>
  <pageMargins left="0.78740157480314965" right="0.78740157480314965" top="0.78740157480314965" bottom="0.78740157480314965" header="0.59055118110236227" footer="0.59055118110236227"/>
  <pageSetup scale="90" firstPageNumber="4" fitToHeight="0" orientation="portrait" useFirstPageNumber="1" r:id="rId1"/>
  <headerFooter alignWithMargins="0">
    <oddFooter>&amp;C&amp;8&amp;P</oddFooter>
  </headerFooter>
  <ignoredErrors>
    <ignoredError sqref="B17" twoDigitTextYear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9"/>
  <sheetViews>
    <sheetView showGridLines="0" zoomScale="89" zoomScaleNormal="89" workbookViewId="0">
      <selection activeCell="J19" sqref="J19"/>
    </sheetView>
  </sheetViews>
  <sheetFormatPr baseColWidth="10" defaultRowHeight="11.25" outlineLevelRow="1" x14ac:dyDescent="0.15"/>
  <cols>
    <col min="1" max="1" width="8.5703125" style="9" customWidth="1"/>
    <col min="2" max="2" width="52.7109375" style="9" customWidth="1"/>
    <col min="3" max="6" width="15" style="9" customWidth="1"/>
    <col min="7" max="7" width="14" style="9" customWidth="1"/>
    <col min="8" max="8" width="11.42578125" style="9"/>
    <col min="9" max="9" width="12.7109375" style="9" bestFit="1" customWidth="1"/>
    <col min="10" max="16384" width="11.42578125" style="9"/>
  </cols>
  <sheetData>
    <row r="1" spans="1:7" x14ac:dyDescent="0.15">
      <c r="B1" s="59"/>
      <c r="C1" s="59"/>
      <c r="D1" s="59"/>
    </row>
    <row r="2" spans="1:7" ht="12" x14ac:dyDescent="0.2">
      <c r="A2" s="458" t="s">
        <v>37</v>
      </c>
      <c r="B2" s="458"/>
      <c r="C2" s="458"/>
      <c r="D2" s="458"/>
      <c r="E2" s="458"/>
      <c r="F2" s="458"/>
      <c r="G2" s="458"/>
    </row>
    <row r="3" spans="1:7" ht="12" x14ac:dyDescent="0.2">
      <c r="A3" s="458" t="s">
        <v>143</v>
      </c>
      <c r="B3" s="458"/>
      <c r="C3" s="458"/>
      <c r="D3" s="458"/>
      <c r="E3" s="458"/>
      <c r="F3" s="458"/>
      <c r="G3" s="458"/>
    </row>
    <row r="4" spans="1:7" ht="12.75" customHeight="1" x14ac:dyDescent="0.2">
      <c r="A4" s="458" t="s">
        <v>482</v>
      </c>
      <c r="B4" s="458"/>
      <c r="C4" s="458"/>
      <c r="D4" s="458"/>
      <c r="E4" s="458"/>
      <c r="F4" s="458"/>
      <c r="G4" s="458"/>
    </row>
    <row r="5" spans="1:7" ht="12.75" customHeight="1" x14ac:dyDescent="0.2">
      <c r="A5" s="458" t="s">
        <v>41</v>
      </c>
      <c r="B5" s="458"/>
      <c r="C5" s="458"/>
      <c r="D5" s="458"/>
      <c r="E5" s="458"/>
      <c r="F5" s="458"/>
      <c r="G5" s="458"/>
    </row>
    <row r="6" spans="1:7" ht="12.75" customHeight="1" thickBot="1" x14ac:dyDescent="0.25">
      <c r="A6" s="429"/>
      <c r="B6" s="429"/>
      <c r="C6" s="286"/>
      <c r="D6" s="286"/>
      <c r="E6" s="286"/>
      <c r="F6" s="286"/>
      <c r="G6" s="286"/>
    </row>
    <row r="7" spans="1:7" ht="17.25" customHeight="1" thickBot="1" x14ac:dyDescent="0.2">
      <c r="A7" s="60"/>
      <c r="B7" s="61"/>
      <c r="C7" s="62" t="s">
        <v>38</v>
      </c>
      <c r="D7" s="62" t="s">
        <v>39</v>
      </c>
      <c r="E7" s="62" t="s">
        <v>40</v>
      </c>
      <c r="F7" s="62" t="s">
        <v>334</v>
      </c>
      <c r="G7" s="63" t="s">
        <v>29</v>
      </c>
    </row>
    <row r="8" spans="1:7" ht="12.75" customHeight="1" x14ac:dyDescent="0.2">
      <c r="A8" s="64"/>
      <c r="B8" s="65"/>
      <c r="C8" s="66"/>
      <c r="D8" s="66"/>
      <c r="E8" s="66"/>
      <c r="F8" s="66"/>
      <c r="G8" s="67"/>
    </row>
    <row r="9" spans="1:7" ht="19.5" customHeight="1" thickBot="1" x14ac:dyDescent="0.2">
      <c r="A9" s="195"/>
      <c r="B9" s="68" t="s">
        <v>144</v>
      </c>
      <c r="C9" s="68">
        <f>+C11+C17+C28+C33</f>
        <v>1491831664.8239305</v>
      </c>
      <c r="D9" s="68">
        <f t="shared" ref="D9:F9" si="0">+D11+D17+D28+D33</f>
        <v>139082447.31174988</v>
      </c>
      <c r="E9" s="68">
        <f t="shared" si="0"/>
        <v>7063802251.5567341</v>
      </c>
      <c r="F9" s="68">
        <f t="shared" si="0"/>
        <v>278775496.60397047</v>
      </c>
      <c r="G9" s="69">
        <f>SUM(C9:F9)+1</f>
        <v>8973491861.2963848</v>
      </c>
    </row>
    <row r="10" spans="1:7" ht="12" x14ac:dyDescent="0.2">
      <c r="A10" s="70"/>
      <c r="B10" s="71"/>
      <c r="C10" s="10"/>
      <c r="D10" s="10"/>
      <c r="E10" s="10"/>
      <c r="F10" s="10"/>
      <c r="G10" s="72"/>
    </row>
    <row r="11" spans="1:7" ht="12" x14ac:dyDescent="0.15">
      <c r="A11" s="73" t="s">
        <v>323</v>
      </c>
      <c r="B11" s="74"/>
      <c r="C11" s="75">
        <f>SUM(C13:C15)</f>
        <v>42427082.555050634</v>
      </c>
      <c r="D11" s="75">
        <f t="shared" ref="D11:F11" si="1">SUM(D13:D15)</f>
        <v>150789.21120787394</v>
      </c>
      <c r="E11" s="75">
        <f t="shared" si="1"/>
        <v>214647676.50673401</v>
      </c>
      <c r="F11" s="75">
        <f t="shared" si="1"/>
        <v>822835.05500747147</v>
      </c>
      <c r="G11" s="76">
        <f>SUM(G13:G15)</f>
        <v>258048383.32799998</v>
      </c>
    </row>
    <row r="12" spans="1:7" ht="12" x14ac:dyDescent="0.2">
      <c r="A12" s="70"/>
      <c r="B12" s="71"/>
      <c r="C12" s="10"/>
      <c r="D12" s="10"/>
      <c r="E12" s="10"/>
      <c r="F12" s="10"/>
      <c r="G12" s="72"/>
    </row>
    <row r="13" spans="1:7" ht="12" x14ac:dyDescent="0.2">
      <c r="A13" s="77" t="s">
        <v>325</v>
      </c>
      <c r="B13" s="71"/>
      <c r="C13" s="78">
        <v>41414751.817050636</v>
      </c>
      <c r="D13" s="78">
        <v>150789.21120787394</v>
      </c>
      <c r="E13" s="78">
        <v>214647676.50673401</v>
      </c>
      <c r="F13" s="78">
        <v>822835.05500747147</v>
      </c>
      <c r="G13" s="79">
        <f>SUM(C13:F13)</f>
        <v>257036052.58999997</v>
      </c>
    </row>
    <row r="14" spans="1:7" ht="12" hidden="1" x14ac:dyDescent="0.2">
      <c r="A14" s="77" t="s">
        <v>452</v>
      </c>
      <c r="B14" s="71"/>
      <c r="C14" s="78">
        <v>0</v>
      </c>
      <c r="D14" s="78"/>
      <c r="E14" s="78">
        <v>0</v>
      </c>
      <c r="F14" s="78"/>
      <c r="G14" s="79">
        <f t="shared" ref="G14" si="2">SUM(C14:F14)</f>
        <v>0</v>
      </c>
    </row>
    <row r="15" spans="1:7" ht="12" x14ac:dyDescent="0.2">
      <c r="A15" s="77" t="s">
        <v>453</v>
      </c>
      <c r="B15" s="71"/>
      <c r="C15" s="78">
        <v>1012330.738</v>
      </c>
      <c r="D15" s="78">
        <v>0</v>
      </c>
      <c r="E15" s="78">
        <v>0</v>
      </c>
      <c r="F15" s="78"/>
      <c r="G15" s="79">
        <f>SUM(C15:F15)</f>
        <v>1012330.738</v>
      </c>
    </row>
    <row r="16" spans="1:7" ht="12" x14ac:dyDescent="0.2">
      <c r="A16" s="70"/>
      <c r="B16" s="71"/>
      <c r="D16" s="10"/>
      <c r="E16" s="10"/>
      <c r="F16" s="10"/>
      <c r="G16" s="72"/>
    </row>
    <row r="17" spans="1:9" ht="12" x14ac:dyDescent="0.15">
      <c r="A17" s="73" t="s">
        <v>145</v>
      </c>
      <c r="B17" s="74"/>
      <c r="C17" s="75">
        <f>SUM(C19:C21)</f>
        <v>1353744703.2688799</v>
      </c>
      <c r="D17" s="75">
        <f>SUM(D19:D21)</f>
        <v>133806658.10054201</v>
      </c>
      <c r="E17" s="75">
        <f>SUM(E19:E22)</f>
        <v>5083686507</v>
      </c>
      <c r="F17" s="75">
        <f>SUM(F19:F21)</f>
        <v>268654761.54896301</v>
      </c>
      <c r="G17" s="76">
        <f>SUM(C17:F17)</f>
        <v>6839892629.9183846</v>
      </c>
    </row>
    <row r="18" spans="1:9" ht="15" customHeight="1" x14ac:dyDescent="0.2">
      <c r="A18" s="80"/>
      <c r="B18" s="81"/>
      <c r="F18" s="78"/>
      <c r="G18" s="79"/>
    </row>
    <row r="19" spans="1:9" ht="12.75" customHeight="1" x14ac:dyDescent="0.2">
      <c r="A19" s="77" t="s">
        <v>146</v>
      </c>
      <c r="B19" s="81"/>
      <c r="C19" s="78">
        <f>1464014000.26888-110269297</f>
        <v>1353744703.2688799</v>
      </c>
      <c r="D19" s="78">
        <f>173658000.100542-39851342</f>
        <v>133806658.10054201</v>
      </c>
      <c r="E19" s="78">
        <v>1571603699</v>
      </c>
      <c r="F19" s="78">
        <f>294579999.548963-25925238</f>
        <v>268654761.54896301</v>
      </c>
      <c r="G19" s="79">
        <f>SUM(C19:F19)</f>
        <v>3327809821.918385</v>
      </c>
      <c r="H19" s="9" t="s">
        <v>356</v>
      </c>
      <c r="I19" s="451" t="s">
        <v>356</v>
      </c>
    </row>
    <row r="20" spans="1:9" ht="12" x14ac:dyDescent="0.2">
      <c r="A20" s="77" t="s">
        <v>461</v>
      </c>
      <c r="B20" s="71"/>
      <c r="C20" s="78"/>
      <c r="F20" s="78"/>
      <c r="G20" s="79">
        <f t="shared" ref="G20:G21" si="3">SUM(C20:F20)</f>
        <v>0</v>
      </c>
    </row>
    <row r="21" spans="1:9" ht="12" x14ac:dyDescent="0.2">
      <c r="A21" s="77" t="s">
        <v>147</v>
      </c>
      <c r="B21" s="71"/>
      <c r="C21" s="78"/>
      <c r="D21" s="78"/>
      <c r="E21" s="78">
        <v>3512082808</v>
      </c>
      <c r="F21" s="78"/>
      <c r="G21" s="79">
        <f t="shared" si="3"/>
        <v>3512082808</v>
      </c>
    </row>
    <row r="22" spans="1:9" ht="12" hidden="1" x14ac:dyDescent="0.2">
      <c r="A22" s="77" t="s">
        <v>138</v>
      </c>
      <c r="B22" s="71"/>
      <c r="C22" s="78"/>
      <c r="D22" s="78"/>
      <c r="E22" s="78">
        <v>0</v>
      </c>
      <c r="F22" s="78"/>
      <c r="G22" s="79">
        <f>SUM(C22:E22)</f>
        <v>0</v>
      </c>
    </row>
    <row r="23" spans="1:9" ht="8.25" hidden="1" customHeight="1" x14ac:dyDescent="0.2">
      <c r="A23" s="82"/>
      <c r="B23" s="71"/>
      <c r="C23" s="78"/>
      <c r="D23" s="78"/>
      <c r="E23" s="78"/>
      <c r="F23" s="78"/>
      <c r="G23" s="79"/>
    </row>
    <row r="24" spans="1:9" ht="12" hidden="1" x14ac:dyDescent="0.15">
      <c r="A24" s="73" t="s">
        <v>148</v>
      </c>
      <c r="B24" s="74"/>
      <c r="C24" s="75">
        <f>+C26+C29</f>
        <v>0</v>
      </c>
      <c r="D24" s="75">
        <f>+D26+D29</f>
        <v>0</v>
      </c>
      <c r="E24" s="75">
        <f>+E26+E29</f>
        <v>0</v>
      </c>
      <c r="F24" s="75">
        <f>+F26+F29</f>
        <v>0</v>
      </c>
      <c r="G24" s="76">
        <f>SUM(C24:F24)</f>
        <v>0</v>
      </c>
    </row>
    <row r="25" spans="1:9" ht="12.75" hidden="1" customHeight="1" x14ac:dyDescent="0.2">
      <c r="A25" s="80"/>
      <c r="B25" s="81"/>
      <c r="C25" s="83"/>
      <c r="D25" s="83"/>
      <c r="E25" s="83"/>
      <c r="F25" s="83"/>
      <c r="G25" s="84"/>
    </row>
    <row r="26" spans="1:9" ht="12" hidden="1" x14ac:dyDescent="0.2">
      <c r="A26" s="85" t="s">
        <v>139</v>
      </c>
      <c r="B26" s="71"/>
      <c r="C26" s="78"/>
      <c r="D26" s="78"/>
      <c r="E26" s="78"/>
      <c r="F26" s="78"/>
      <c r="G26" s="79">
        <f>SUM(C26:F26)</f>
        <v>0</v>
      </c>
    </row>
    <row r="27" spans="1:9" ht="12" x14ac:dyDescent="0.2">
      <c r="A27" s="82"/>
      <c r="B27" s="71"/>
      <c r="C27" s="78"/>
      <c r="D27" s="78"/>
      <c r="E27" s="78"/>
      <c r="F27" s="78"/>
      <c r="G27" s="79"/>
    </row>
    <row r="28" spans="1:9" ht="12" x14ac:dyDescent="0.15">
      <c r="A28" s="73" t="s">
        <v>149</v>
      </c>
      <c r="B28" s="74"/>
      <c r="C28" s="75">
        <f>+C30</f>
        <v>0</v>
      </c>
      <c r="D28" s="75">
        <f>+D30</f>
        <v>0</v>
      </c>
      <c r="E28" s="75">
        <f>+E30+E31</f>
        <v>64834315.050000004</v>
      </c>
      <c r="F28" s="75">
        <f>+F30</f>
        <v>0</v>
      </c>
      <c r="G28" s="76">
        <f>SUM(C28:F28)</f>
        <v>64834315.050000004</v>
      </c>
    </row>
    <row r="29" spans="1:9" ht="12" x14ac:dyDescent="0.2">
      <c r="A29" s="80"/>
      <c r="B29" s="81"/>
      <c r="C29" s="83"/>
      <c r="D29" s="83"/>
      <c r="E29" s="83"/>
      <c r="F29" s="83"/>
      <c r="G29" s="84"/>
    </row>
    <row r="30" spans="1:9" ht="12" x14ac:dyDescent="0.2">
      <c r="A30" s="196"/>
      <c r="B30" s="439" t="s">
        <v>450</v>
      </c>
      <c r="C30" s="78"/>
      <c r="D30" s="78"/>
      <c r="E30" s="78">
        <v>64834315.050000004</v>
      </c>
      <c r="F30" s="78"/>
      <c r="G30" s="79">
        <f>+C30+D30+E30+F30</f>
        <v>64834315.050000004</v>
      </c>
    </row>
    <row r="31" spans="1:9" ht="12" hidden="1" x14ac:dyDescent="0.2">
      <c r="A31" s="196"/>
      <c r="B31" s="439" t="s">
        <v>417</v>
      </c>
      <c r="C31" s="78"/>
      <c r="D31" s="78"/>
      <c r="E31" s="78">
        <v>0</v>
      </c>
      <c r="F31" s="78"/>
      <c r="G31" s="79"/>
    </row>
    <row r="32" spans="1:9" ht="12" x14ac:dyDescent="0.2">
      <c r="A32" s="82"/>
      <c r="B32" s="71"/>
      <c r="C32" s="78"/>
      <c r="D32" s="78"/>
      <c r="E32" s="78"/>
      <c r="F32" s="78"/>
      <c r="G32" s="79"/>
    </row>
    <row r="33" spans="1:7" ht="12" x14ac:dyDescent="0.15">
      <c r="A33" s="73" t="s">
        <v>328</v>
      </c>
      <c r="B33" s="74"/>
      <c r="C33" s="75">
        <f>+C35+C44</f>
        <v>95659879</v>
      </c>
      <c r="D33" s="75">
        <f t="shared" ref="D33:F33" si="4">+D35+D44</f>
        <v>5125000</v>
      </c>
      <c r="E33" s="75">
        <f>+E35+E44</f>
        <v>1700633753</v>
      </c>
      <c r="F33" s="75">
        <f t="shared" si="4"/>
        <v>9297900</v>
      </c>
      <c r="G33" s="76">
        <f>SUM(G35:G44)</f>
        <v>1810716532</v>
      </c>
    </row>
    <row r="34" spans="1:7" ht="12" x14ac:dyDescent="0.2">
      <c r="A34" s="82"/>
      <c r="B34" s="71"/>
      <c r="C34" s="78"/>
      <c r="D34" s="78"/>
      <c r="E34" s="78"/>
      <c r="F34" s="78"/>
      <c r="G34" s="79"/>
    </row>
    <row r="35" spans="1:7" ht="12" x14ac:dyDescent="0.2">
      <c r="A35" s="82" t="s">
        <v>327</v>
      </c>
      <c r="B35" s="71"/>
      <c r="C35" s="78">
        <v>0</v>
      </c>
      <c r="D35" s="78">
        <v>0</v>
      </c>
      <c r="E35" s="78">
        <v>1348659612</v>
      </c>
      <c r="F35" s="78">
        <v>0</v>
      </c>
      <c r="G35" s="79">
        <f>SUM(C35:F35)</f>
        <v>1348659612</v>
      </c>
    </row>
    <row r="36" spans="1:7" ht="12" hidden="1" x14ac:dyDescent="0.2">
      <c r="A36" s="82"/>
      <c r="B36" s="71"/>
      <c r="C36" s="78"/>
      <c r="D36" s="78"/>
      <c r="E36" s="78"/>
      <c r="F36" s="78"/>
      <c r="G36" s="79"/>
    </row>
    <row r="37" spans="1:7" ht="12" hidden="1" x14ac:dyDescent="0.2">
      <c r="A37" s="82"/>
      <c r="B37" s="71"/>
      <c r="C37" s="78"/>
      <c r="D37" s="78"/>
      <c r="E37" s="78"/>
      <c r="F37" s="78"/>
      <c r="G37" s="79"/>
    </row>
    <row r="38" spans="1:7" ht="12" hidden="1" x14ac:dyDescent="0.2">
      <c r="A38" s="82"/>
      <c r="B38" s="71"/>
      <c r="C38" s="78"/>
      <c r="D38" s="78"/>
      <c r="E38" s="78"/>
      <c r="F38" s="78"/>
      <c r="G38" s="79"/>
    </row>
    <row r="39" spans="1:7" ht="12" hidden="1" x14ac:dyDescent="0.2">
      <c r="A39" s="82"/>
      <c r="B39" s="71"/>
      <c r="C39" s="78"/>
      <c r="D39" s="78"/>
      <c r="E39" s="78"/>
      <c r="F39" s="78"/>
      <c r="G39" s="79"/>
    </row>
    <row r="40" spans="1:7" ht="12" hidden="1" x14ac:dyDescent="0.2">
      <c r="A40" s="82"/>
      <c r="B40" s="71"/>
      <c r="C40" s="78"/>
      <c r="D40" s="78"/>
      <c r="E40" s="78"/>
      <c r="F40" s="78"/>
      <c r="G40" s="79"/>
    </row>
    <row r="41" spans="1:7" ht="12" hidden="1" x14ac:dyDescent="0.2">
      <c r="A41" s="82"/>
      <c r="B41" s="71"/>
      <c r="C41" s="78"/>
      <c r="D41" s="78"/>
      <c r="E41" s="78"/>
      <c r="F41" s="78"/>
      <c r="G41" s="79"/>
    </row>
    <row r="42" spans="1:7" ht="12" hidden="1" x14ac:dyDescent="0.2">
      <c r="A42" s="82"/>
      <c r="B42" s="71"/>
      <c r="C42" s="78"/>
      <c r="D42" s="78"/>
      <c r="E42" s="78"/>
      <c r="F42" s="78"/>
      <c r="G42" s="79"/>
    </row>
    <row r="43" spans="1:7" ht="12" hidden="1" x14ac:dyDescent="0.2">
      <c r="A43" s="82"/>
      <c r="B43" s="71"/>
      <c r="C43" s="78"/>
      <c r="D43" s="78"/>
      <c r="E43" s="78"/>
      <c r="F43" s="78"/>
      <c r="G43" s="79"/>
    </row>
    <row r="44" spans="1:7" ht="12" x14ac:dyDescent="0.2">
      <c r="A44" s="82" t="s">
        <v>335</v>
      </c>
      <c r="B44" s="71"/>
      <c r="C44" s="78">
        <v>95659879</v>
      </c>
      <c r="D44" s="78">
        <v>5125000</v>
      </c>
      <c r="E44" s="78">
        <f>361227529-9253388</f>
        <v>351974141</v>
      </c>
      <c r="F44" s="78">
        <v>9297900</v>
      </c>
      <c r="G44" s="79">
        <f>SUM(C44:F44)</f>
        <v>462056920</v>
      </c>
    </row>
    <row r="45" spans="1:7" ht="12.75" thickBot="1" x14ac:dyDescent="0.25">
      <c r="A45" s="82"/>
      <c r="B45" s="71"/>
      <c r="C45" s="78"/>
      <c r="D45" s="78"/>
      <c r="E45" s="78"/>
      <c r="F45" s="78"/>
      <c r="G45" s="450"/>
    </row>
    <row r="46" spans="1:7" ht="19.5" customHeight="1" thickBot="1" x14ac:dyDescent="0.2">
      <c r="A46" s="86"/>
      <c r="B46" s="87" t="s">
        <v>150</v>
      </c>
      <c r="C46" s="88">
        <f>C51+C92+C162+C201+C225+C247</f>
        <v>1491831665.46</v>
      </c>
      <c r="D46" s="88">
        <f>D51+D92+D162+D201+D225+D247</f>
        <v>139082447.12</v>
      </c>
      <c r="E46" s="88">
        <f>E51+E92+E162+E201+E225+E247</f>
        <v>7063802251.1199999</v>
      </c>
      <c r="F46" s="88">
        <f>F51+F92+F162+F201+F225+F247</f>
        <v>278775496.52000004</v>
      </c>
      <c r="G46" s="89">
        <f>G51+G92+G162+G201+G225+G2470</f>
        <v>8973491861.2199993</v>
      </c>
    </row>
    <row r="47" spans="1:7" ht="10.5" customHeight="1" thickBot="1" x14ac:dyDescent="0.2">
      <c r="A47" s="183"/>
      <c r="B47" s="184"/>
      <c r="C47" s="459"/>
      <c r="D47" s="459"/>
      <c r="E47" s="459"/>
      <c r="F47" s="430"/>
      <c r="G47" s="185"/>
    </row>
    <row r="48" spans="1:7" ht="12.75" thickBot="1" x14ac:dyDescent="0.2">
      <c r="A48" s="60"/>
      <c r="B48" s="61"/>
      <c r="C48" s="62" t="s">
        <v>38</v>
      </c>
      <c r="D48" s="62" t="s">
        <v>39</v>
      </c>
      <c r="E48" s="62" t="s">
        <v>40</v>
      </c>
      <c r="F48" s="62" t="s">
        <v>334</v>
      </c>
      <c r="G48" s="63" t="s">
        <v>29</v>
      </c>
    </row>
    <row r="49" spans="1:7" ht="12" x14ac:dyDescent="0.15">
      <c r="A49" s="186" t="s">
        <v>151</v>
      </c>
      <c r="B49" s="187" t="s">
        <v>152</v>
      </c>
      <c r="C49" s="456" t="s">
        <v>345</v>
      </c>
      <c r="D49" s="457"/>
      <c r="E49" s="457"/>
      <c r="F49" s="428"/>
      <c r="G49" s="188"/>
    </row>
    <row r="50" spans="1:7" ht="8.25" customHeight="1" thickBot="1" x14ac:dyDescent="0.2">
      <c r="A50" s="92"/>
      <c r="B50" s="93"/>
      <c r="C50" s="94"/>
      <c r="D50" s="94"/>
      <c r="E50" s="94"/>
      <c r="F50" s="94"/>
      <c r="G50" s="95"/>
    </row>
    <row r="51" spans="1:7" ht="18.75" customHeight="1" thickBot="1" x14ac:dyDescent="0.2">
      <c r="A51" s="96" t="s">
        <v>30</v>
      </c>
      <c r="B51" s="97" t="s">
        <v>153</v>
      </c>
      <c r="C51" s="98">
        <f>C54+C60+C65+C73+C82+C88</f>
        <v>1363007389.3299999</v>
      </c>
      <c r="D51" s="98">
        <f>D54+D60+D65+D73+D82+D88</f>
        <v>133396802.63</v>
      </c>
      <c r="E51" s="98">
        <f>E54+E60+E65+E73+E82+E88</f>
        <v>4290060816.5499992</v>
      </c>
      <c r="F51" s="98">
        <f>F54+F60+F65+F73+F82+F88</f>
        <v>263940256.56</v>
      </c>
      <c r="G51" s="99">
        <f>G54+G60+G65+G73+G82+G88</f>
        <v>6050405266.0699997</v>
      </c>
    </row>
    <row r="52" spans="1:7" ht="12.75" hidden="1" customHeight="1" outlineLevel="1" x14ac:dyDescent="0.15">
      <c r="A52" s="100"/>
      <c r="B52" s="101"/>
      <c r="C52" s="102">
        <f>+C54+C60+C65</f>
        <v>1095558093.3599999</v>
      </c>
      <c r="D52" s="102">
        <f>+D54+D60+D65</f>
        <v>103832578.5</v>
      </c>
      <c r="E52" s="102">
        <f>+E54+E60+E65</f>
        <v>3436975651.4899998</v>
      </c>
      <c r="F52" s="102">
        <f>+F54+F60+F65</f>
        <v>212043854.84</v>
      </c>
      <c r="G52" s="103">
        <f>+G54+G60+G65</f>
        <v>4848410179.1899996</v>
      </c>
    </row>
    <row r="53" spans="1:7" ht="11.25" customHeight="1" collapsed="1" x14ac:dyDescent="0.15">
      <c r="A53" s="104"/>
      <c r="B53" s="105"/>
      <c r="C53" s="105"/>
      <c r="D53" s="105"/>
      <c r="E53" s="105"/>
      <c r="F53" s="105"/>
      <c r="G53" s="106"/>
    </row>
    <row r="54" spans="1:7" ht="12" x14ac:dyDescent="0.15">
      <c r="A54" s="107">
        <v>0.01</v>
      </c>
      <c r="B54" s="108" t="s">
        <v>154</v>
      </c>
      <c r="C54" s="75">
        <f>SUM(C56:C58)</f>
        <v>496225227.83999997</v>
      </c>
      <c r="D54" s="75">
        <f>SUM(D56:D58)</f>
        <v>41931339</v>
      </c>
      <c r="E54" s="75">
        <f>SUM(E56:E58)</f>
        <v>2047981616.8599999</v>
      </c>
      <c r="F54" s="75">
        <f>SUM(F56:F58)</f>
        <v>89838905.25</v>
      </c>
      <c r="G54" s="76">
        <f>SUM(G56:G58)</f>
        <v>2675977088.9499998</v>
      </c>
    </row>
    <row r="55" spans="1:7" ht="12" x14ac:dyDescent="0.15">
      <c r="A55" s="104"/>
      <c r="B55" s="105"/>
      <c r="C55" s="105"/>
      <c r="D55" s="105"/>
      <c r="E55" s="105"/>
      <c r="F55" s="105"/>
      <c r="G55" s="106"/>
    </row>
    <row r="56" spans="1:7" ht="12.75" customHeight="1" x14ac:dyDescent="0.15">
      <c r="A56" s="109" t="s">
        <v>67</v>
      </c>
      <c r="B56" s="110" t="s">
        <v>155</v>
      </c>
      <c r="C56" s="111">
        <v>496225227.83999997</v>
      </c>
      <c r="D56" s="111">
        <v>41931339</v>
      </c>
      <c r="E56" s="111">
        <v>382933476.58999997</v>
      </c>
      <c r="F56" s="112">
        <v>89838905.25</v>
      </c>
      <c r="G56" s="113">
        <f>SUM(C56:F56)</f>
        <v>1010928948.6799998</v>
      </c>
    </row>
    <row r="57" spans="1:7" ht="12" customHeight="1" outlineLevel="1" x14ac:dyDescent="0.15">
      <c r="A57" s="109" t="s">
        <v>156</v>
      </c>
      <c r="B57" s="110" t="s">
        <v>157</v>
      </c>
      <c r="C57" s="111">
        <v>0</v>
      </c>
      <c r="D57" s="111">
        <v>0</v>
      </c>
      <c r="E57" s="111">
        <v>1662199140.27</v>
      </c>
      <c r="F57" s="112">
        <v>0</v>
      </c>
      <c r="G57" s="113">
        <f>SUM(C57:F57)</f>
        <v>1662199140.27</v>
      </c>
    </row>
    <row r="58" spans="1:7" ht="12" customHeight="1" outlineLevel="1" x14ac:dyDescent="0.15">
      <c r="A58" s="114" t="s">
        <v>158</v>
      </c>
      <c r="B58" s="110" t="s">
        <v>159</v>
      </c>
      <c r="C58" s="111">
        <v>0</v>
      </c>
      <c r="D58" s="111">
        <v>0</v>
      </c>
      <c r="E58" s="111">
        <v>2849000</v>
      </c>
      <c r="F58" s="112">
        <v>0</v>
      </c>
      <c r="G58" s="113">
        <f>SUM(C58:F58)</f>
        <v>2849000</v>
      </c>
    </row>
    <row r="59" spans="1:7" ht="12" x14ac:dyDescent="0.15">
      <c r="A59" s="109"/>
      <c r="B59" s="115"/>
      <c r="C59" s="116"/>
      <c r="D59" s="116"/>
      <c r="E59" s="116"/>
      <c r="F59" s="116"/>
      <c r="G59" s="117"/>
    </row>
    <row r="60" spans="1:7" ht="12" x14ac:dyDescent="0.15">
      <c r="A60" s="107" t="s">
        <v>160</v>
      </c>
      <c r="B60" s="108" t="s">
        <v>161</v>
      </c>
      <c r="C60" s="75">
        <f>SUM(C62:C63)</f>
        <v>9351026</v>
      </c>
      <c r="D60" s="75">
        <f>SUM(D62:D63)</f>
        <v>0</v>
      </c>
      <c r="E60" s="75">
        <f>SUM(E62:E63)</f>
        <v>126620404.45</v>
      </c>
      <c r="F60" s="75">
        <f>SUM(F62:F63)</f>
        <v>0</v>
      </c>
      <c r="G60" s="76">
        <f>SUM(G62:G63)</f>
        <v>135971430.44999999</v>
      </c>
    </row>
    <row r="61" spans="1:7" ht="12" x14ac:dyDescent="0.15">
      <c r="A61" s="109"/>
      <c r="B61" s="115"/>
      <c r="C61" s="116"/>
      <c r="D61" s="116"/>
      <c r="E61" s="116"/>
      <c r="F61" s="116"/>
      <c r="G61" s="117"/>
    </row>
    <row r="62" spans="1:7" ht="14.25" customHeight="1" x14ac:dyDescent="0.15">
      <c r="A62" s="109" t="s">
        <v>68</v>
      </c>
      <c r="B62" s="110" t="s">
        <v>32</v>
      </c>
      <c r="C62" s="111">
        <v>0</v>
      </c>
      <c r="D62" s="111">
        <v>0</v>
      </c>
      <c r="E62" s="111">
        <v>126620404.45</v>
      </c>
      <c r="F62" s="112">
        <v>0</v>
      </c>
      <c r="G62" s="113">
        <f>SUM(C62:F62)</f>
        <v>126620404.45</v>
      </c>
    </row>
    <row r="63" spans="1:7" ht="12.75" customHeight="1" x14ac:dyDescent="0.15">
      <c r="A63" s="114" t="s">
        <v>69</v>
      </c>
      <c r="B63" s="110" t="s">
        <v>31</v>
      </c>
      <c r="C63" s="111">
        <v>9351026</v>
      </c>
      <c r="D63" s="111">
        <v>0</v>
      </c>
      <c r="E63" s="111">
        <v>0</v>
      </c>
      <c r="F63" s="112">
        <v>0</v>
      </c>
      <c r="G63" s="113">
        <f>SUM(C63:F63)</f>
        <v>9351026</v>
      </c>
    </row>
    <row r="64" spans="1:7" s="59" customFormat="1" ht="12" x14ac:dyDescent="0.15">
      <c r="A64" s="118"/>
      <c r="B64" s="105"/>
      <c r="C64" s="119"/>
      <c r="D64" s="119"/>
      <c r="E64" s="119"/>
      <c r="F64" s="119"/>
      <c r="G64" s="120"/>
    </row>
    <row r="65" spans="1:7" ht="12" x14ac:dyDescent="0.15">
      <c r="A65" s="121" t="s">
        <v>162</v>
      </c>
      <c r="B65" s="108" t="s">
        <v>163</v>
      </c>
      <c r="C65" s="75">
        <f>SUM(C67:C71)</f>
        <v>589981839.51999998</v>
      </c>
      <c r="D65" s="75">
        <f>SUM(D67:D71)</f>
        <v>61901239.5</v>
      </c>
      <c r="E65" s="75">
        <f>SUM(E67:E71)</f>
        <v>1262373630.1799998</v>
      </c>
      <c r="F65" s="75">
        <f>SUM(F67:F71)</f>
        <v>122204949.59</v>
      </c>
      <c r="G65" s="76">
        <f>SUM(G67:G71)</f>
        <v>2036461659.79</v>
      </c>
    </row>
    <row r="66" spans="1:7" ht="12" x14ac:dyDescent="0.15">
      <c r="A66" s="109"/>
      <c r="B66" s="115"/>
      <c r="C66" s="116"/>
      <c r="D66" s="116"/>
      <c r="E66" s="116"/>
      <c r="F66" s="116"/>
      <c r="G66" s="117"/>
    </row>
    <row r="67" spans="1:7" ht="12.75" customHeight="1" x14ac:dyDescent="0.15">
      <c r="A67" s="109" t="s">
        <v>70</v>
      </c>
      <c r="B67" s="110" t="s">
        <v>164</v>
      </c>
      <c r="C67" s="111">
        <v>174269806.05000001</v>
      </c>
      <c r="D67" s="111">
        <v>15459015.15</v>
      </c>
      <c r="E67" s="111">
        <v>278173467.64999998</v>
      </c>
      <c r="F67" s="112">
        <v>46875059.100000001</v>
      </c>
      <c r="G67" s="113">
        <f>SUM(C67:F67)</f>
        <v>514777347.95000005</v>
      </c>
    </row>
    <row r="68" spans="1:7" ht="12.75" customHeight="1" x14ac:dyDescent="0.15">
      <c r="A68" s="109" t="s">
        <v>71</v>
      </c>
      <c r="B68" s="110" t="s">
        <v>165</v>
      </c>
      <c r="C68" s="111">
        <v>197520920.90000001</v>
      </c>
      <c r="D68" s="111">
        <v>17570632.899999999</v>
      </c>
      <c r="E68" s="111">
        <v>359211066.24000001</v>
      </c>
      <c r="F68" s="112">
        <v>30673212.449999999</v>
      </c>
      <c r="G68" s="113">
        <f>SUM(C68:F68)</f>
        <v>604975832.49000001</v>
      </c>
    </row>
    <row r="69" spans="1:7" ht="12.75" customHeight="1" x14ac:dyDescent="0.15">
      <c r="A69" s="109" t="s">
        <v>72</v>
      </c>
      <c r="B69" s="110" t="s">
        <v>166</v>
      </c>
      <c r="C69" s="111">
        <v>79644372.579999998</v>
      </c>
      <c r="D69" s="111">
        <v>9402521.4000000004</v>
      </c>
      <c r="E69" s="111">
        <v>269276296.68000001</v>
      </c>
      <c r="F69" s="112">
        <v>16429613.949999999</v>
      </c>
      <c r="G69" s="113">
        <f>SUM(C69:F69)</f>
        <v>374752804.61000001</v>
      </c>
    </row>
    <row r="70" spans="1:7" ht="12.75" customHeight="1" x14ac:dyDescent="0.15">
      <c r="A70" s="109" t="s">
        <v>167</v>
      </c>
      <c r="B70" s="110" t="s">
        <v>168</v>
      </c>
      <c r="C70" s="111">
        <v>80357462.939999998</v>
      </c>
      <c r="D70" s="111">
        <v>10753000</v>
      </c>
      <c r="E70" s="111">
        <v>264916748.86000001</v>
      </c>
      <c r="F70" s="112">
        <v>16598525.59</v>
      </c>
      <c r="G70" s="113">
        <f>SUM(C70:F70)+1</f>
        <v>372625738.38999999</v>
      </c>
    </row>
    <row r="71" spans="1:7" ht="12.75" customHeight="1" x14ac:dyDescent="0.15">
      <c r="A71" s="109" t="s">
        <v>73</v>
      </c>
      <c r="B71" s="110" t="s">
        <v>169</v>
      </c>
      <c r="C71" s="111">
        <v>58189277.049999997</v>
      </c>
      <c r="D71" s="111">
        <v>8716070.0500000007</v>
      </c>
      <c r="E71" s="111">
        <v>90796050.75</v>
      </c>
      <c r="F71" s="112">
        <v>11628538.5</v>
      </c>
      <c r="G71" s="113">
        <f>SUM(C71:F71)</f>
        <v>169329936.34999999</v>
      </c>
    </row>
    <row r="72" spans="1:7" ht="12.75" customHeight="1" x14ac:dyDescent="0.15">
      <c r="A72" s="109"/>
      <c r="B72" s="115"/>
      <c r="C72" s="116"/>
      <c r="D72" s="116"/>
      <c r="E72" s="116"/>
      <c r="F72" s="116"/>
      <c r="G72" s="117"/>
    </row>
    <row r="73" spans="1:7" ht="12.75" customHeight="1" x14ac:dyDescent="0.15">
      <c r="A73" s="121" t="s">
        <v>170</v>
      </c>
      <c r="B73" s="108" t="s">
        <v>171</v>
      </c>
      <c r="C73" s="75">
        <f>SUM(C76:C80)</f>
        <v>167817016.66</v>
      </c>
      <c r="D73" s="75">
        <f>SUM(D76:D80)</f>
        <v>19371330.920000002</v>
      </c>
      <c r="E73" s="75">
        <f>SUM(E76:E80)</f>
        <v>540764716.77999997</v>
      </c>
      <c r="F73" s="75">
        <f>SUM(F76:F80)</f>
        <v>33014231.82</v>
      </c>
      <c r="G73" s="76">
        <f>SUM(G76:G80)</f>
        <v>760967296.18000019</v>
      </c>
    </row>
    <row r="74" spans="1:7" ht="12.75" hidden="1" customHeight="1" outlineLevel="1" x14ac:dyDescent="0.15">
      <c r="A74" s="122"/>
      <c r="B74" s="123"/>
      <c r="C74" s="124">
        <f>+C73+C82</f>
        <v>263798295.97</v>
      </c>
      <c r="D74" s="124">
        <f>+D73+D82</f>
        <v>29564224.130000003</v>
      </c>
      <c r="E74" s="124">
        <f>+E73+E82</f>
        <v>850901165.05999994</v>
      </c>
      <c r="F74" s="124">
        <f>+F73+F82</f>
        <v>51896401.719999999</v>
      </c>
      <c r="G74" s="125">
        <f>+G73+G82</f>
        <v>1196160086.8800001</v>
      </c>
    </row>
    <row r="75" spans="1:7" ht="12.75" customHeight="1" collapsed="1" x14ac:dyDescent="0.15">
      <c r="A75" s="109"/>
      <c r="B75" s="115"/>
      <c r="C75" s="116"/>
      <c r="D75" s="116"/>
      <c r="E75" s="116"/>
      <c r="F75" s="116"/>
      <c r="G75" s="126"/>
    </row>
    <row r="76" spans="1:7" ht="12.75" customHeight="1" x14ac:dyDescent="0.2">
      <c r="A76" s="127" t="s">
        <v>74</v>
      </c>
      <c r="B76" s="110" t="s">
        <v>63</v>
      </c>
      <c r="C76" s="111">
        <v>92674217.489999995</v>
      </c>
      <c r="D76" s="111">
        <v>11570041.140000001</v>
      </c>
      <c r="E76" s="111">
        <v>297840224.41000003</v>
      </c>
      <c r="F76" s="112">
        <v>18231740.23</v>
      </c>
      <c r="G76" s="128">
        <f>SUM(C76:F76)</f>
        <v>420316223.27000004</v>
      </c>
    </row>
    <row r="77" spans="1:7" ht="12.75" customHeight="1" x14ac:dyDescent="0.2">
      <c r="A77" s="127" t="s">
        <v>75</v>
      </c>
      <c r="B77" s="110" t="s">
        <v>172</v>
      </c>
      <c r="C77" s="111">
        <v>5009605.18</v>
      </c>
      <c r="D77" s="111">
        <v>520085.96</v>
      </c>
      <c r="E77" s="111">
        <v>16194880.710000001</v>
      </c>
      <c r="F77" s="112">
        <v>985499.43</v>
      </c>
      <c r="G77" s="128">
        <f>SUM(C77:F77)</f>
        <v>22710071.280000001</v>
      </c>
    </row>
    <row r="78" spans="1:7" ht="12.75" customHeight="1" x14ac:dyDescent="0.2">
      <c r="A78" s="127" t="s">
        <v>76</v>
      </c>
      <c r="B78" s="110" t="s">
        <v>173</v>
      </c>
      <c r="C78" s="111">
        <v>15028816.43</v>
      </c>
      <c r="D78" s="111">
        <v>1560257.9</v>
      </c>
      <c r="E78" s="111">
        <v>48584642.020000003</v>
      </c>
      <c r="F78" s="112">
        <v>2956498</v>
      </c>
      <c r="G78" s="128">
        <f>SUM(C78:F78)</f>
        <v>68130214.349999994</v>
      </c>
    </row>
    <row r="79" spans="1:7" ht="12.75" customHeight="1" x14ac:dyDescent="0.2">
      <c r="A79" s="127" t="s">
        <v>77</v>
      </c>
      <c r="B79" s="110" t="s">
        <v>174</v>
      </c>
      <c r="C79" s="111">
        <v>50094771.880000003</v>
      </c>
      <c r="D79" s="111">
        <v>5200859.96</v>
      </c>
      <c r="E79" s="111">
        <v>161950089.28</v>
      </c>
      <c r="F79" s="112">
        <v>9854994.7100000009</v>
      </c>
      <c r="G79" s="128">
        <f>SUM(C79:F79)</f>
        <v>227100715.83000001</v>
      </c>
    </row>
    <row r="80" spans="1:7" ht="12.75" customHeight="1" x14ac:dyDescent="0.2">
      <c r="A80" s="127" t="s">
        <v>78</v>
      </c>
      <c r="B80" s="110" t="s">
        <v>64</v>
      </c>
      <c r="C80" s="111">
        <v>5009605.68</v>
      </c>
      <c r="D80" s="111">
        <v>520085.96</v>
      </c>
      <c r="E80" s="111">
        <v>16194880.359999999</v>
      </c>
      <c r="F80" s="112">
        <v>985499.45</v>
      </c>
      <c r="G80" s="128">
        <f>SUM(C80:F80)</f>
        <v>22710071.449999999</v>
      </c>
    </row>
    <row r="81" spans="1:7" ht="12.75" customHeight="1" x14ac:dyDescent="0.15">
      <c r="A81" s="127"/>
      <c r="B81" s="115"/>
      <c r="C81" s="116"/>
      <c r="D81" s="116"/>
      <c r="E81" s="116"/>
      <c r="F81" s="116"/>
      <c r="G81" s="117"/>
    </row>
    <row r="82" spans="1:7" ht="12.75" customHeight="1" x14ac:dyDescent="0.2">
      <c r="A82" s="121" t="s">
        <v>175</v>
      </c>
      <c r="B82" s="129" t="s">
        <v>176</v>
      </c>
      <c r="C82" s="75">
        <f>SUM(C84:C86)</f>
        <v>95981279.310000002</v>
      </c>
      <c r="D82" s="75">
        <f>SUM(D84:D86)</f>
        <v>10192893.210000001</v>
      </c>
      <c r="E82" s="75">
        <f>SUM(E84:E86)</f>
        <v>310136448.27999997</v>
      </c>
      <c r="F82" s="75">
        <f>SUM(F84:F86)</f>
        <v>18882169.899999999</v>
      </c>
      <c r="G82" s="76">
        <f>SUM(G84:G86)</f>
        <v>435192790.70000005</v>
      </c>
    </row>
    <row r="83" spans="1:7" ht="12.75" customHeight="1" x14ac:dyDescent="0.15">
      <c r="A83" s="127"/>
      <c r="B83" s="115"/>
      <c r="C83" s="116"/>
      <c r="D83" s="116"/>
      <c r="E83" s="116"/>
      <c r="F83" s="116"/>
      <c r="G83" s="117"/>
    </row>
    <row r="84" spans="1:7" ht="12.75" customHeight="1" x14ac:dyDescent="0.2">
      <c r="A84" s="127"/>
      <c r="B84" s="110" t="s">
        <v>413</v>
      </c>
      <c r="C84" s="111">
        <v>50896400.009999998</v>
      </c>
      <c r="D84" s="111">
        <v>5284073.3499999996</v>
      </c>
      <c r="E84" s="111">
        <v>164608949</v>
      </c>
      <c r="F84" s="112">
        <v>10012674.57</v>
      </c>
      <c r="G84" s="287">
        <f>SUM(C84:F84)</f>
        <v>230802096.93000001</v>
      </c>
    </row>
    <row r="85" spans="1:7" ht="12.75" customHeight="1" x14ac:dyDescent="0.2">
      <c r="A85" s="127" t="s">
        <v>79</v>
      </c>
      <c r="B85" s="110" t="s">
        <v>177</v>
      </c>
      <c r="C85" s="111">
        <v>15028816.41</v>
      </c>
      <c r="D85" s="111">
        <v>1514543.12</v>
      </c>
      <c r="E85" s="111">
        <v>48630406.369999997</v>
      </c>
      <c r="F85" s="112">
        <v>2956498.5</v>
      </c>
      <c r="G85" s="287">
        <f>SUM(C85:F85)</f>
        <v>68130264.400000006</v>
      </c>
    </row>
    <row r="86" spans="1:7" ht="12.75" customHeight="1" x14ac:dyDescent="0.2">
      <c r="A86" s="127" t="s">
        <v>80</v>
      </c>
      <c r="B86" s="110" t="s">
        <v>178</v>
      </c>
      <c r="C86" s="111">
        <v>30056062.890000001</v>
      </c>
      <c r="D86" s="111">
        <v>3394276.74</v>
      </c>
      <c r="E86" s="111">
        <v>96897092.909999996</v>
      </c>
      <c r="F86" s="112">
        <v>5912996.8300000001</v>
      </c>
      <c r="G86" s="287">
        <f>SUM(C86:F86)</f>
        <v>136260429.37</v>
      </c>
    </row>
    <row r="87" spans="1:7" ht="12.75" thickBot="1" x14ac:dyDescent="0.2">
      <c r="A87" s="130"/>
      <c r="B87" s="131"/>
      <c r="C87" s="132"/>
      <c r="D87" s="132"/>
      <c r="E87" s="132"/>
      <c r="F87" s="132"/>
      <c r="G87" s="133"/>
    </row>
    <row r="88" spans="1:7" ht="12.75" customHeight="1" x14ac:dyDescent="0.2">
      <c r="A88" s="121" t="s">
        <v>179</v>
      </c>
      <c r="B88" s="129" t="s">
        <v>180</v>
      </c>
      <c r="C88" s="75">
        <f>SUM(C90:C90)</f>
        <v>3651000</v>
      </c>
      <c r="D88" s="75">
        <f>SUM(D90:D91)</f>
        <v>0</v>
      </c>
      <c r="E88" s="75">
        <f>SUM(E90:E91)</f>
        <v>2184000</v>
      </c>
      <c r="F88" s="75">
        <f>SUM(F90:F91)</f>
        <v>0</v>
      </c>
      <c r="G88" s="76">
        <f>SUM(G90:G91)</f>
        <v>5835000</v>
      </c>
    </row>
    <row r="89" spans="1:7" ht="12.75" customHeight="1" x14ac:dyDescent="0.15">
      <c r="A89" s="127"/>
      <c r="B89" s="115"/>
      <c r="C89" s="116"/>
      <c r="D89" s="116"/>
      <c r="E89" s="116"/>
      <c r="F89" s="116"/>
      <c r="G89" s="117"/>
    </row>
    <row r="90" spans="1:7" ht="12.75" customHeight="1" x14ac:dyDescent="0.2">
      <c r="A90" s="127" t="s">
        <v>181</v>
      </c>
      <c r="B90" s="110" t="s">
        <v>182</v>
      </c>
      <c r="C90" s="111">
        <v>3651000</v>
      </c>
      <c r="D90" s="111">
        <v>0</v>
      </c>
      <c r="E90" s="111">
        <v>2184000</v>
      </c>
      <c r="F90" s="112">
        <v>0</v>
      </c>
      <c r="G90" s="128">
        <f>SUM(C90:F90)</f>
        <v>5835000</v>
      </c>
    </row>
    <row r="91" spans="1:7" ht="12.75" thickBot="1" x14ac:dyDescent="0.2">
      <c r="A91" s="134"/>
      <c r="B91" s="135"/>
      <c r="C91" s="136"/>
      <c r="D91" s="136"/>
      <c r="E91" s="136"/>
      <c r="F91" s="136"/>
      <c r="G91" s="137"/>
    </row>
    <row r="92" spans="1:7" ht="18.75" customHeight="1" thickBot="1" x14ac:dyDescent="0.2">
      <c r="A92" s="138" t="s">
        <v>33</v>
      </c>
      <c r="B92" s="97" t="s">
        <v>183</v>
      </c>
      <c r="C92" s="139">
        <f>+C94+C101+C109+C119+C129+C136+C140+C146+C156</f>
        <v>19328185.460000001</v>
      </c>
      <c r="D92" s="139">
        <f>+D94+D101+D109+D119+D129+D136+D140+D146+D156</f>
        <v>1149999.68</v>
      </c>
      <c r="E92" s="139">
        <f>+E94+E101+E109+E119+E129+E136+E140+E146+E156</f>
        <v>1901741207.76</v>
      </c>
      <c r="F92" s="139">
        <f>+F94+F101+F109+F119+F129+F136+F140+F146+F156</f>
        <v>1930000</v>
      </c>
      <c r="G92" s="140">
        <f>+G94+G101+G109+G119+G129+G136+G140+G146+G156</f>
        <v>1924149392.8999999</v>
      </c>
    </row>
    <row r="93" spans="1:7" ht="12" x14ac:dyDescent="0.15">
      <c r="A93" s="90"/>
      <c r="B93" s="91"/>
      <c r="C93" s="141"/>
      <c r="D93" s="141"/>
      <c r="E93" s="141"/>
      <c r="F93" s="141"/>
      <c r="G93" s="142"/>
    </row>
    <row r="94" spans="1:7" ht="12" x14ac:dyDescent="0.15">
      <c r="A94" s="121" t="s">
        <v>184</v>
      </c>
      <c r="B94" s="108" t="s">
        <v>185</v>
      </c>
      <c r="C94" s="75">
        <f>SUM(C96:C99)</f>
        <v>0</v>
      </c>
      <c r="D94" s="75">
        <f>SUM(D96:D99)</f>
        <v>0</v>
      </c>
      <c r="E94" s="75">
        <f>SUM(E96:E99)</f>
        <v>553241909.85000002</v>
      </c>
      <c r="F94" s="75">
        <f>SUM(F96:F99)</f>
        <v>0</v>
      </c>
      <c r="G94" s="76">
        <f>SUM(G96:G99)</f>
        <v>553241909.85000002</v>
      </c>
    </row>
    <row r="95" spans="1:7" ht="12" x14ac:dyDescent="0.15">
      <c r="A95" s="90"/>
      <c r="B95" s="91"/>
      <c r="C95" s="141"/>
      <c r="D95" s="141"/>
      <c r="E95" s="141"/>
      <c r="F95" s="141"/>
      <c r="G95" s="142"/>
    </row>
    <row r="96" spans="1:7" ht="12.75" customHeight="1" x14ac:dyDescent="0.15">
      <c r="A96" s="127" t="s">
        <v>88</v>
      </c>
      <c r="B96" s="110" t="s">
        <v>186</v>
      </c>
      <c r="C96" s="111">
        <v>0</v>
      </c>
      <c r="D96" s="111">
        <v>0</v>
      </c>
      <c r="E96" s="111">
        <v>360182418.31999999</v>
      </c>
      <c r="F96" s="112">
        <v>0</v>
      </c>
      <c r="G96" s="113">
        <f>SUM(C96:F96)</f>
        <v>360182418.31999999</v>
      </c>
    </row>
    <row r="97" spans="1:7" ht="12.75" customHeight="1" x14ac:dyDescent="0.15">
      <c r="A97" s="127" t="s">
        <v>87</v>
      </c>
      <c r="B97" s="110" t="s">
        <v>187</v>
      </c>
      <c r="C97" s="111">
        <v>0</v>
      </c>
      <c r="D97" s="111">
        <v>0</v>
      </c>
      <c r="E97" s="111">
        <v>193059491.53</v>
      </c>
      <c r="F97" s="112">
        <v>0</v>
      </c>
      <c r="G97" s="113">
        <f>SUM(C97:F97)</f>
        <v>193059491.53</v>
      </c>
    </row>
    <row r="98" spans="1:7" ht="12" hidden="1" outlineLevel="1" x14ac:dyDescent="0.15">
      <c r="A98" s="127" t="s">
        <v>188</v>
      </c>
      <c r="B98" s="110" t="s">
        <v>189</v>
      </c>
      <c r="C98" s="111">
        <v>0</v>
      </c>
      <c r="D98" s="111">
        <v>0</v>
      </c>
      <c r="E98" s="111">
        <v>0</v>
      </c>
      <c r="F98" s="112">
        <v>0</v>
      </c>
      <c r="G98" s="113">
        <f>SUM(C98:F98)</f>
        <v>0</v>
      </c>
    </row>
    <row r="99" spans="1:7" ht="12" outlineLevel="1" x14ac:dyDescent="0.15">
      <c r="A99" s="127" t="s">
        <v>190</v>
      </c>
      <c r="B99" s="110" t="s">
        <v>191</v>
      </c>
      <c r="C99" s="111">
        <v>0</v>
      </c>
      <c r="D99" s="111">
        <v>0</v>
      </c>
      <c r="E99" s="111">
        <v>0</v>
      </c>
      <c r="F99" s="112">
        <v>0</v>
      </c>
      <c r="G99" s="113">
        <f>SUM(C99:F99)</f>
        <v>0</v>
      </c>
    </row>
    <row r="100" spans="1:7" ht="12.75" customHeight="1" x14ac:dyDescent="0.15">
      <c r="A100" s="127"/>
      <c r="B100" s="115"/>
      <c r="C100" s="116"/>
      <c r="D100" s="116"/>
      <c r="E100" s="116"/>
      <c r="F100" s="116"/>
      <c r="G100" s="117"/>
    </row>
    <row r="101" spans="1:7" ht="12.75" customHeight="1" x14ac:dyDescent="0.15">
      <c r="A101" s="121" t="s">
        <v>192</v>
      </c>
      <c r="B101" s="108" t="s">
        <v>193</v>
      </c>
      <c r="C101" s="75">
        <f>SUM(C103:C107)</f>
        <v>0</v>
      </c>
      <c r="D101" s="75">
        <f>SUM(D103:D107)</f>
        <v>0</v>
      </c>
      <c r="E101" s="75">
        <f>SUM(E103:E107)</f>
        <v>116902820.59999999</v>
      </c>
      <c r="F101" s="75">
        <f>SUM(F103:F107)</f>
        <v>0</v>
      </c>
      <c r="G101" s="76">
        <f>SUM(G103:G107)</f>
        <v>116902820.59999999</v>
      </c>
    </row>
    <row r="102" spans="1:7" ht="12.75" customHeight="1" x14ac:dyDescent="0.15">
      <c r="A102" s="127"/>
      <c r="B102" s="115"/>
      <c r="C102" s="116"/>
      <c r="D102" s="116"/>
      <c r="E102" s="116"/>
      <c r="F102" s="116"/>
      <c r="G102" s="117"/>
    </row>
    <row r="103" spans="1:7" ht="12.75" customHeight="1" x14ac:dyDescent="0.15">
      <c r="A103" s="127" t="s">
        <v>89</v>
      </c>
      <c r="B103" s="110" t="s">
        <v>194</v>
      </c>
      <c r="C103" s="111">
        <v>0</v>
      </c>
      <c r="D103" s="111">
        <v>0</v>
      </c>
      <c r="E103" s="111">
        <v>15653132</v>
      </c>
      <c r="F103" s="112">
        <v>0</v>
      </c>
      <c r="G103" s="113">
        <f>SUM(C103:F103)</f>
        <v>15653132</v>
      </c>
    </row>
    <row r="104" spans="1:7" ht="12.75" customHeight="1" x14ac:dyDescent="0.15">
      <c r="A104" s="127" t="s">
        <v>90</v>
      </c>
      <c r="B104" s="143" t="s">
        <v>195</v>
      </c>
      <c r="C104" s="111">
        <v>0</v>
      </c>
      <c r="D104" s="111">
        <v>0</v>
      </c>
      <c r="E104" s="111">
        <v>39169535</v>
      </c>
      <c r="F104" s="112">
        <v>0</v>
      </c>
      <c r="G104" s="113">
        <f>SUM(C104:F104)</f>
        <v>39169535</v>
      </c>
    </row>
    <row r="105" spans="1:7" ht="12.75" customHeight="1" x14ac:dyDescent="0.15">
      <c r="A105" s="127" t="s">
        <v>91</v>
      </c>
      <c r="B105" s="110" t="s">
        <v>196</v>
      </c>
      <c r="C105" s="111">
        <v>0</v>
      </c>
      <c r="D105" s="111">
        <v>0</v>
      </c>
      <c r="E105" s="111">
        <v>2569850</v>
      </c>
      <c r="F105" s="112">
        <v>0</v>
      </c>
      <c r="G105" s="113">
        <f>SUM(C105:F105)</f>
        <v>2569850</v>
      </c>
    </row>
    <row r="106" spans="1:7" ht="12.75" customHeight="1" x14ac:dyDescent="0.15">
      <c r="A106" s="127" t="s">
        <v>336</v>
      </c>
      <c r="B106" s="110" t="s">
        <v>109</v>
      </c>
      <c r="C106" s="111">
        <v>0</v>
      </c>
      <c r="D106" s="111">
        <v>0</v>
      </c>
      <c r="E106" s="111">
        <v>59333503.600000001</v>
      </c>
      <c r="F106" s="112">
        <v>0</v>
      </c>
      <c r="G106" s="113">
        <f>SUM(C106:F106)</f>
        <v>59333503.600000001</v>
      </c>
    </row>
    <row r="107" spans="1:7" ht="12.75" customHeight="1" outlineLevel="1" x14ac:dyDescent="0.15">
      <c r="A107" s="127" t="s">
        <v>197</v>
      </c>
      <c r="B107" s="110" t="s">
        <v>198</v>
      </c>
      <c r="C107" s="111">
        <v>0</v>
      </c>
      <c r="D107" s="111">
        <v>0</v>
      </c>
      <c r="E107" s="111">
        <v>176800</v>
      </c>
      <c r="F107" s="112">
        <v>0</v>
      </c>
      <c r="G107" s="113">
        <f>SUM(C107:F107)</f>
        <v>176800</v>
      </c>
    </row>
    <row r="108" spans="1:7" ht="12.75" customHeight="1" thickBot="1" x14ac:dyDescent="0.2">
      <c r="A108" s="144"/>
      <c r="B108" s="145"/>
      <c r="C108" s="146"/>
      <c r="D108" s="146"/>
      <c r="E108" s="146"/>
      <c r="F108" s="146"/>
      <c r="G108" s="120"/>
    </row>
    <row r="109" spans="1:7" ht="12.75" customHeight="1" x14ac:dyDescent="0.15">
      <c r="A109" s="147" t="s">
        <v>199</v>
      </c>
      <c r="B109" s="148" t="s">
        <v>200</v>
      </c>
      <c r="C109" s="149">
        <f>SUM(C111:C117)</f>
        <v>0</v>
      </c>
      <c r="D109" s="149">
        <f>SUM(D111:D116)</f>
        <v>0</v>
      </c>
      <c r="E109" s="149">
        <f>SUM(E111:E117)</f>
        <v>55926504.189999998</v>
      </c>
      <c r="F109" s="149">
        <f>SUM(F111:F117)</f>
        <v>0</v>
      </c>
      <c r="G109" s="150">
        <f>SUM(G111:G117)</f>
        <v>55926504.189999998</v>
      </c>
    </row>
    <row r="110" spans="1:7" ht="12.75" customHeight="1" x14ac:dyDescent="0.15">
      <c r="A110" s="127"/>
      <c r="B110" s="115"/>
      <c r="C110" s="116"/>
      <c r="D110" s="116"/>
      <c r="E110" s="116"/>
      <c r="F110" s="116"/>
      <c r="G110" s="117"/>
    </row>
    <row r="111" spans="1:7" ht="12.75" customHeight="1" x14ac:dyDescent="0.15">
      <c r="A111" s="151" t="s">
        <v>92</v>
      </c>
      <c r="B111" s="115" t="s">
        <v>201</v>
      </c>
      <c r="C111" s="111">
        <v>0</v>
      </c>
      <c r="D111" s="111">
        <v>0</v>
      </c>
      <c r="E111" s="111">
        <v>6356000</v>
      </c>
      <c r="F111" s="112">
        <v>0</v>
      </c>
      <c r="G111" s="113">
        <f t="shared" ref="G111:G117" si="5">SUM(C111:F111)</f>
        <v>6356000</v>
      </c>
    </row>
    <row r="112" spans="1:7" ht="12.75" hidden="1" customHeight="1" x14ac:dyDescent="0.15">
      <c r="A112" s="127" t="s">
        <v>93</v>
      </c>
      <c r="B112" s="152" t="s">
        <v>202</v>
      </c>
      <c r="C112" s="111">
        <v>0</v>
      </c>
      <c r="D112" s="111">
        <v>0</v>
      </c>
      <c r="E112" s="111">
        <v>0</v>
      </c>
      <c r="F112" s="112">
        <v>0</v>
      </c>
      <c r="G112" s="113">
        <f t="shared" si="5"/>
        <v>0</v>
      </c>
    </row>
    <row r="113" spans="1:7" ht="12.75" customHeight="1" x14ac:dyDescent="0.15">
      <c r="A113" s="127" t="s">
        <v>94</v>
      </c>
      <c r="B113" s="152" t="s">
        <v>203</v>
      </c>
      <c r="C113" s="111">
        <v>0</v>
      </c>
      <c r="D113" s="111">
        <v>0</v>
      </c>
      <c r="E113" s="111">
        <v>10117020.16</v>
      </c>
      <c r="F113" s="112">
        <v>0</v>
      </c>
      <c r="G113" s="113">
        <f t="shared" si="5"/>
        <v>10117020.16</v>
      </c>
    </row>
    <row r="114" spans="1:7" ht="12.75" customHeight="1" outlineLevel="1" x14ac:dyDescent="0.15">
      <c r="A114" s="127" t="s">
        <v>204</v>
      </c>
      <c r="B114" s="152" t="s">
        <v>205</v>
      </c>
      <c r="C114" s="111">
        <v>0</v>
      </c>
      <c r="D114" s="111">
        <v>0</v>
      </c>
      <c r="E114" s="111">
        <v>478881.5</v>
      </c>
      <c r="F114" s="112">
        <v>0</v>
      </c>
      <c r="G114" s="113">
        <f t="shared" si="5"/>
        <v>478881.5</v>
      </c>
    </row>
    <row r="115" spans="1:7" ht="12.75" hidden="1" customHeight="1" outlineLevel="1" x14ac:dyDescent="0.15">
      <c r="A115" s="127" t="s">
        <v>206</v>
      </c>
      <c r="B115" s="152" t="s">
        <v>207</v>
      </c>
      <c r="C115" s="111">
        <v>0</v>
      </c>
      <c r="D115" s="111">
        <v>0</v>
      </c>
      <c r="E115" s="111">
        <v>0</v>
      </c>
      <c r="F115" s="112">
        <v>0</v>
      </c>
      <c r="G115" s="113">
        <f t="shared" si="5"/>
        <v>0</v>
      </c>
    </row>
    <row r="116" spans="1:7" ht="12.75" customHeight="1" collapsed="1" x14ac:dyDescent="0.15">
      <c r="A116" s="127" t="s">
        <v>95</v>
      </c>
      <c r="B116" s="152" t="s">
        <v>208</v>
      </c>
      <c r="C116" s="111">
        <v>0</v>
      </c>
      <c r="D116" s="111">
        <v>0</v>
      </c>
      <c r="E116" s="111">
        <v>7856147.5300000003</v>
      </c>
      <c r="F116" s="112">
        <v>0</v>
      </c>
      <c r="G116" s="113">
        <f t="shared" si="5"/>
        <v>7856147.5300000003</v>
      </c>
    </row>
    <row r="117" spans="1:7" ht="12.75" customHeight="1" x14ac:dyDescent="0.15">
      <c r="A117" s="127" t="s">
        <v>398</v>
      </c>
      <c r="B117" s="110" t="s">
        <v>414</v>
      </c>
      <c r="C117" s="111">
        <v>0</v>
      </c>
      <c r="D117" s="111">
        <v>0</v>
      </c>
      <c r="E117" s="111">
        <v>31118455</v>
      </c>
      <c r="F117" s="112">
        <v>0</v>
      </c>
      <c r="G117" s="113">
        <f t="shared" si="5"/>
        <v>31118455</v>
      </c>
    </row>
    <row r="118" spans="1:7" ht="12.75" customHeight="1" x14ac:dyDescent="0.15">
      <c r="A118" s="153"/>
      <c r="B118" s="115"/>
      <c r="C118" s="116"/>
      <c r="D118" s="116"/>
      <c r="E118" s="116"/>
      <c r="F118" s="116"/>
      <c r="G118" s="117"/>
    </row>
    <row r="119" spans="1:7" ht="12.75" customHeight="1" x14ac:dyDescent="0.15">
      <c r="A119" s="121" t="s">
        <v>209</v>
      </c>
      <c r="B119" s="108" t="s">
        <v>210</v>
      </c>
      <c r="C119" s="75">
        <f>SUM(C121:C127)</f>
        <v>2778236.58</v>
      </c>
      <c r="D119" s="75">
        <f>SUM(D121:D127)</f>
        <v>0</v>
      </c>
      <c r="E119" s="75">
        <f>SUM(E121:E127)</f>
        <v>354477066.09000003</v>
      </c>
      <c r="F119" s="75">
        <f>SUM(F121:F127)</f>
        <v>0</v>
      </c>
      <c r="G119" s="76">
        <f>SUM(G121:G127)</f>
        <v>357255302.66999996</v>
      </c>
    </row>
    <row r="120" spans="1:7" ht="13.5" customHeight="1" x14ac:dyDescent="0.15">
      <c r="A120" s="153"/>
      <c r="B120" s="115"/>
      <c r="C120" s="116"/>
      <c r="D120" s="116"/>
      <c r="E120" s="116"/>
      <c r="F120" s="116"/>
      <c r="G120" s="117"/>
    </row>
    <row r="121" spans="1:7" ht="13.5" customHeight="1" x14ac:dyDescent="0.15">
      <c r="A121" s="154" t="s">
        <v>211</v>
      </c>
      <c r="B121" s="110" t="s">
        <v>212</v>
      </c>
      <c r="C121" s="111">
        <v>0</v>
      </c>
      <c r="D121" s="111">
        <v>0</v>
      </c>
      <c r="E121" s="111">
        <v>4446750</v>
      </c>
      <c r="F121" s="112">
        <v>0</v>
      </c>
      <c r="G121" s="113">
        <f>SUM(C121:F121)</f>
        <v>4446750</v>
      </c>
    </row>
    <row r="122" spans="1:7" ht="13.5" hidden="1" customHeight="1" x14ac:dyDescent="0.15">
      <c r="A122" s="153" t="s">
        <v>137</v>
      </c>
      <c r="B122" s="152" t="s">
        <v>213</v>
      </c>
      <c r="C122" s="111">
        <v>0</v>
      </c>
      <c r="D122" s="111">
        <v>0</v>
      </c>
      <c r="E122" s="111">
        <v>0</v>
      </c>
      <c r="F122" s="112">
        <v>0</v>
      </c>
      <c r="G122" s="113">
        <f t="shared" ref="G122:G127" si="6">SUM(C122:F122)</f>
        <v>0</v>
      </c>
    </row>
    <row r="123" spans="1:7" ht="12.75" customHeight="1" outlineLevel="1" x14ac:dyDescent="0.15">
      <c r="A123" s="153" t="s">
        <v>81</v>
      </c>
      <c r="B123" s="152" t="s">
        <v>136</v>
      </c>
      <c r="C123" s="111">
        <v>0</v>
      </c>
      <c r="D123" s="111">
        <v>0</v>
      </c>
      <c r="E123" s="111">
        <v>19017080.600000001</v>
      </c>
      <c r="F123" s="112">
        <v>0</v>
      </c>
      <c r="G123" s="113">
        <f t="shared" si="6"/>
        <v>19017080.600000001</v>
      </c>
    </row>
    <row r="124" spans="1:7" ht="12.75" hidden="1" customHeight="1" outlineLevel="1" x14ac:dyDescent="0.15">
      <c r="A124" s="153" t="s">
        <v>135</v>
      </c>
      <c r="B124" s="152" t="s">
        <v>214</v>
      </c>
      <c r="C124" s="111">
        <v>0</v>
      </c>
      <c r="D124" s="111">
        <v>0</v>
      </c>
      <c r="E124" s="111">
        <v>0</v>
      </c>
      <c r="F124" s="112">
        <v>0</v>
      </c>
      <c r="G124" s="113">
        <f t="shared" si="6"/>
        <v>0</v>
      </c>
    </row>
    <row r="125" spans="1:7" ht="12" outlineLevel="1" x14ac:dyDescent="0.15">
      <c r="A125" s="153" t="s">
        <v>135</v>
      </c>
      <c r="B125" s="152" t="s">
        <v>215</v>
      </c>
      <c r="C125" s="111">
        <v>0</v>
      </c>
      <c r="D125" s="111">
        <v>0</v>
      </c>
      <c r="E125" s="111">
        <v>1433029.5</v>
      </c>
      <c r="F125" s="112">
        <v>0</v>
      </c>
      <c r="G125" s="113">
        <f t="shared" si="6"/>
        <v>1433029.5</v>
      </c>
    </row>
    <row r="126" spans="1:7" ht="12.75" customHeight="1" x14ac:dyDescent="0.15">
      <c r="A126" s="153" t="s">
        <v>216</v>
      </c>
      <c r="B126" s="152" t="s">
        <v>217</v>
      </c>
      <c r="C126" s="111">
        <v>2778236.58</v>
      </c>
      <c r="D126" s="111">
        <v>0</v>
      </c>
      <c r="E126" s="111">
        <v>116524931.42</v>
      </c>
      <c r="F126" s="112">
        <v>0</v>
      </c>
      <c r="G126" s="113">
        <f t="shared" si="6"/>
        <v>119303168</v>
      </c>
    </row>
    <row r="127" spans="1:7" ht="12.75" customHeight="1" x14ac:dyDescent="0.15">
      <c r="A127" s="154" t="s">
        <v>96</v>
      </c>
      <c r="B127" s="110" t="s">
        <v>218</v>
      </c>
      <c r="C127" s="111">
        <v>0</v>
      </c>
      <c r="D127" s="111">
        <v>0</v>
      </c>
      <c r="E127" s="111">
        <v>213055274.56999999</v>
      </c>
      <c r="F127" s="112">
        <v>0</v>
      </c>
      <c r="G127" s="113">
        <f t="shared" si="6"/>
        <v>213055274.56999999</v>
      </c>
    </row>
    <row r="128" spans="1:7" ht="12.75" customHeight="1" x14ac:dyDescent="0.15">
      <c r="A128" s="153"/>
      <c r="B128" s="115"/>
      <c r="C128" s="116"/>
      <c r="D128" s="116"/>
      <c r="E128" s="116"/>
      <c r="F128" s="116"/>
      <c r="G128" s="117"/>
    </row>
    <row r="129" spans="1:7" ht="12.75" customHeight="1" x14ac:dyDescent="0.15">
      <c r="A129" s="121" t="s">
        <v>219</v>
      </c>
      <c r="B129" s="108" t="s">
        <v>220</v>
      </c>
      <c r="C129" s="75">
        <f>SUM(C131:C134)</f>
        <v>0</v>
      </c>
      <c r="D129" s="75">
        <f>SUM(D131:D134)</f>
        <v>0</v>
      </c>
      <c r="E129" s="75">
        <f>SUM(E131:E134)</f>
        <v>605222142.73000002</v>
      </c>
      <c r="F129" s="75">
        <f>SUM(F131:F134)</f>
        <v>0</v>
      </c>
      <c r="G129" s="76">
        <f>SUM(G131:G134)</f>
        <v>605222142.73000002</v>
      </c>
    </row>
    <row r="130" spans="1:7" ht="12.75" customHeight="1" x14ac:dyDescent="0.15">
      <c r="A130" s="153"/>
      <c r="B130" s="115"/>
      <c r="C130" s="116"/>
      <c r="D130" s="116"/>
      <c r="E130" s="116"/>
      <c r="F130" s="116"/>
      <c r="G130" s="117"/>
    </row>
    <row r="131" spans="1:7" ht="12.75" customHeight="1" x14ac:dyDescent="0.15">
      <c r="A131" s="127" t="s">
        <v>97</v>
      </c>
      <c r="B131" s="110" t="s">
        <v>221</v>
      </c>
      <c r="C131" s="111">
        <v>0</v>
      </c>
      <c r="D131" s="111">
        <v>0</v>
      </c>
      <c r="E131" s="111">
        <v>6630366</v>
      </c>
      <c r="F131" s="112">
        <v>0</v>
      </c>
      <c r="G131" s="113">
        <f>SUM(C131:F131)</f>
        <v>6630366</v>
      </c>
    </row>
    <row r="132" spans="1:7" ht="12.75" customHeight="1" x14ac:dyDescent="0.15">
      <c r="A132" s="127" t="s">
        <v>98</v>
      </c>
      <c r="B132" s="110" t="s">
        <v>222</v>
      </c>
      <c r="C132" s="111">
        <v>0</v>
      </c>
      <c r="D132" s="111">
        <v>0</v>
      </c>
      <c r="E132" s="111">
        <v>575929936.97000003</v>
      </c>
      <c r="F132" s="112">
        <v>0</v>
      </c>
      <c r="G132" s="113">
        <f>SUM(C132:F132)</f>
        <v>575929936.97000003</v>
      </c>
    </row>
    <row r="133" spans="1:7" ht="12.75" customHeight="1" x14ac:dyDescent="0.15">
      <c r="A133" s="127" t="s">
        <v>99</v>
      </c>
      <c r="B133" s="110" t="s">
        <v>223</v>
      </c>
      <c r="C133" s="111">
        <v>0</v>
      </c>
      <c r="D133" s="111">
        <v>0</v>
      </c>
      <c r="E133" s="111">
        <v>8972175.8399999999</v>
      </c>
      <c r="F133" s="112">
        <v>0</v>
      </c>
      <c r="G133" s="113">
        <f>SUM(C133:F133)</f>
        <v>8972175.8399999999</v>
      </c>
    </row>
    <row r="134" spans="1:7" ht="12.75" customHeight="1" x14ac:dyDescent="0.15">
      <c r="A134" s="127" t="s">
        <v>100</v>
      </c>
      <c r="B134" s="110" t="s">
        <v>224</v>
      </c>
      <c r="C134" s="111">
        <v>0</v>
      </c>
      <c r="D134" s="111">
        <v>0</v>
      </c>
      <c r="E134" s="111">
        <v>13689663.92</v>
      </c>
      <c r="F134" s="112">
        <v>0</v>
      </c>
      <c r="G134" s="113">
        <f>SUM(C134:F134)</f>
        <v>13689663.92</v>
      </c>
    </row>
    <row r="135" spans="1:7" ht="12.75" customHeight="1" x14ac:dyDescent="0.15">
      <c r="A135" s="127"/>
      <c r="B135" s="115"/>
      <c r="C135" s="116"/>
      <c r="D135" s="116"/>
      <c r="E135" s="116"/>
      <c r="F135" s="116"/>
      <c r="G135" s="117"/>
    </row>
    <row r="136" spans="1:7" ht="12.75" customHeight="1" x14ac:dyDescent="0.15">
      <c r="A136" s="121" t="s">
        <v>225</v>
      </c>
      <c r="B136" s="108" t="s">
        <v>226</v>
      </c>
      <c r="C136" s="75">
        <f>SUM(C138)</f>
        <v>9805237.8599999994</v>
      </c>
      <c r="D136" s="75">
        <f>SUM(D138)</f>
        <v>1149999.68</v>
      </c>
      <c r="E136" s="75">
        <f>SUM(E138)</f>
        <v>64749077.810000002</v>
      </c>
      <c r="F136" s="75">
        <f>SUM(F138)</f>
        <v>1930000</v>
      </c>
      <c r="G136" s="76">
        <f>SUM(G138)</f>
        <v>77634315.349999994</v>
      </c>
    </row>
    <row r="137" spans="1:7" ht="12.75" customHeight="1" x14ac:dyDescent="0.15">
      <c r="A137" s="127"/>
      <c r="B137" s="115"/>
      <c r="C137" s="116"/>
      <c r="D137" s="116"/>
      <c r="E137" s="116"/>
      <c r="F137" s="116"/>
      <c r="G137" s="117"/>
    </row>
    <row r="138" spans="1:7" ht="12.75" customHeight="1" x14ac:dyDescent="0.15">
      <c r="A138" s="127" t="s">
        <v>82</v>
      </c>
      <c r="B138" s="110" t="s">
        <v>34</v>
      </c>
      <c r="C138" s="111">
        <v>9805237.8599999994</v>
      </c>
      <c r="D138" s="111">
        <v>1149999.68</v>
      </c>
      <c r="E138" s="111">
        <v>64749077.810000002</v>
      </c>
      <c r="F138" s="112">
        <v>1930000</v>
      </c>
      <c r="G138" s="113">
        <f>SUM(C138:F138)</f>
        <v>77634315.349999994</v>
      </c>
    </row>
    <row r="139" spans="1:7" ht="12.75" customHeight="1" x14ac:dyDescent="0.15">
      <c r="A139" s="127"/>
      <c r="B139" s="115"/>
      <c r="C139" s="116"/>
      <c r="D139" s="116"/>
      <c r="E139" s="116"/>
      <c r="F139" s="116"/>
      <c r="G139" s="117"/>
    </row>
    <row r="140" spans="1:7" ht="12.75" customHeight="1" x14ac:dyDescent="0.15">
      <c r="A140" s="121" t="s">
        <v>227</v>
      </c>
      <c r="B140" s="108" t="s">
        <v>228</v>
      </c>
      <c r="C140" s="75">
        <f>SUM(C142:C144)</f>
        <v>0</v>
      </c>
      <c r="D140" s="75">
        <f>SUM(D142:D144)</f>
        <v>0</v>
      </c>
      <c r="E140" s="75">
        <f>SUM(E142:E144)</f>
        <v>102066443.97999999</v>
      </c>
      <c r="F140" s="75">
        <f>SUM(F142:F144)</f>
        <v>0</v>
      </c>
      <c r="G140" s="76">
        <f>SUM(G142:G144)</f>
        <v>102066443.97999999</v>
      </c>
    </row>
    <row r="141" spans="1:7" ht="12.75" customHeight="1" x14ac:dyDescent="0.15">
      <c r="A141" s="127"/>
      <c r="B141" s="115"/>
      <c r="C141" s="116"/>
      <c r="D141" s="116"/>
      <c r="E141" s="116"/>
      <c r="F141" s="116"/>
      <c r="G141" s="117"/>
    </row>
    <row r="142" spans="1:7" ht="12.75" customHeight="1" x14ac:dyDescent="0.15">
      <c r="A142" s="127" t="s">
        <v>103</v>
      </c>
      <c r="B142" s="110" t="s">
        <v>229</v>
      </c>
      <c r="C142" s="111">
        <v>0</v>
      </c>
      <c r="D142" s="111">
        <v>0</v>
      </c>
      <c r="E142" s="111">
        <v>102033554.52</v>
      </c>
      <c r="F142" s="112">
        <v>0</v>
      </c>
      <c r="G142" s="113">
        <f>SUM(C142:F142)</f>
        <v>102033554.52</v>
      </c>
    </row>
    <row r="143" spans="1:7" ht="12.75" hidden="1" customHeight="1" x14ac:dyDescent="0.15">
      <c r="A143" s="127" t="s">
        <v>101</v>
      </c>
      <c r="B143" s="110" t="s">
        <v>230</v>
      </c>
      <c r="C143" s="111">
        <v>0</v>
      </c>
      <c r="D143" s="111">
        <v>0</v>
      </c>
      <c r="E143" s="111">
        <v>0</v>
      </c>
      <c r="F143" s="112">
        <v>0</v>
      </c>
      <c r="G143" s="113">
        <f>SUM(C143:F143)</f>
        <v>0</v>
      </c>
    </row>
    <row r="144" spans="1:7" ht="12" x14ac:dyDescent="0.15">
      <c r="A144" s="127" t="s">
        <v>102</v>
      </c>
      <c r="B144" s="110" t="s">
        <v>231</v>
      </c>
      <c r="C144" s="111">
        <v>0</v>
      </c>
      <c r="D144" s="111">
        <v>0</v>
      </c>
      <c r="E144" s="111">
        <v>32889.46</v>
      </c>
      <c r="F144" s="112">
        <v>0</v>
      </c>
      <c r="G144" s="113">
        <f>SUM(C144:E144)</f>
        <v>32889.46</v>
      </c>
    </row>
    <row r="145" spans="1:7" ht="12.75" customHeight="1" x14ac:dyDescent="0.15">
      <c r="A145" s="127"/>
      <c r="B145" s="115"/>
      <c r="C145" s="116"/>
      <c r="D145" s="116"/>
      <c r="E145" s="116"/>
      <c r="F145" s="116"/>
      <c r="G145" s="117"/>
    </row>
    <row r="146" spans="1:7" ht="12.75" customHeight="1" x14ac:dyDescent="0.15">
      <c r="A146" s="121" t="s">
        <v>232</v>
      </c>
      <c r="B146" s="108" t="s">
        <v>233</v>
      </c>
      <c r="C146" s="75">
        <f>SUM(C148:C154)</f>
        <v>6744711.0199999996</v>
      </c>
      <c r="D146" s="75">
        <f>SUM(D148:D154)</f>
        <v>0</v>
      </c>
      <c r="E146" s="75">
        <f>SUM(E148:E154)</f>
        <v>47078327.509999998</v>
      </c>
      <c r="F146" s="75">
        <f>SUM(F148:F154)</f>
        <v>0</v>
      </c>
      <c r="G146" s="76">
        <f>SUM(G148:G154)</f>
        <v>53823038.529999994</v>
      </c>
    </row>
    <row r="147" spans="1:7" ht="12.75" customHeight="1" x14ac:dyDescent="0.15">
      <c r="A147" s="127"/>
      <c r="B147" s="115"/>
      <c r="C147" s="116"/>
      <c r="D147" s="116"/>
      <c r="E147" s="116"/>
      <c r="F147" s="116"/>
      <c r="G147" s="117"/>
    </row>
    <row r="148" spans="1:7" ht="12.75" customHeight="1" outlineLevel="1" x14ac:dyDescent="0.15">
      <c r="A148" s="127" t="s">
        <v>111</v>
      </c>
      <c r="B148" s="110" t="s">
        <v>234</v>
      </c>
      <c r="C148" s="111">
        <v>0</v>
      </c>
      <c r="D148" s="111">
        <v>0</v>
      </c>
      <c r="E148" s="111">
        <v>7006589.8200000003</v>
      </c>
      <c r="F148" s="112">
        <v>0</v>
      </c>
      <c r="G148" s="113">
        <f>SUM(C148:F148)</f>
        <v>7006589.8200000003</v>
      </c>
    </row>
    <row r="149" spans="1:7" ht="12" hidden="1" outlineLevel="1" x14ac:dyDescent="0.15">
      <c r="A149" s="127" t="s">
        <v>235</v>
      </c>
      <c r="B149" s="110" t="s">
        <v>236</v>
      </c>
      <c r="C149" s="111">
        <v>0</v>
      </c>
      <c r="D149" s="111">
        <v>0</v>
      </c>
      <c r="E149" s="111">
        <v>0</v>
      </c>
      <c r="F149" s="112">
        <v>0</v>
      </c>
      <c r="G149" s="113">
        <f t="shared" ref="G149:G154" si="7">SUM(C149:F149)</f>
        <v>0</v>
      </c>
    </row>
    <row r="150" spans="1:7" ht="12.75" customHeight="1" collapsed="1" x14ac:dyDescent="0.15">
      <c r="A150" s="127" t="s">
        <v>104</v>
      </c>
      <c r="B150" s="110" t="s">
        <v>237</v>
      </c>
      <c r="C150" s="111">
        <v>0</v>
      </c>
      <c r="D150" s="111">
        <v>0</v>
      </c>
      <c r="E150" s="111">
        <v>24615217.399999999</v>
      </c>
      <c r="F150" s="112">
        <v>0</v>
      </c>
      <c r="G150" s="113">
        <f t="shared" si="7"/>
        <v>24615217.399999999</v>
      </c>
    </row>
    <row r="151" spans="1:7" ht="12.75" customHeight="1" x14ac:dyDescent="0.15">
      <c r="A151" s="127" t="s">
        <v>105</v>
      </c>
      <c r="B151" s="110" t="s">
        <v>238</v>
      </c>
      <c r="C151" s="111">
        <v>6744711.0199999996</v>
      </c>
      <c r="D151" s="111">
        <v>0</v>
      </c>
      <c r="E151" s="111">
        <v>2097675.1</v>
      </c>
      <c r="F151" s="112">
        <v>0</v>
      </c>
      <c r="G151" s="113">
        <f t="shared" si="7"/>
        <v>8842386.1199999992</v>
      </c>
    </row>
    <row r="152" spans="1:7" ht="12.75" customHeight="1" x14ac:dyDescent="0.15">
      <c r="A152" s="127" t="s">
        <v>106</v>
      </c>
      <c r="B152" s="110" t="s">
        <v>239</v>
      </c>
      <c r="C152" s="111">
        <v>0</v>
      </c>
      <c r="D152" s="111">
        <v>0</v>
      </c>
      <c r="E152" s="111">
        <v>2731317.01</v>
      </c>
      <c r="F152" s="112">
        <v>0</v>
      </c>
      <c r="G152" s="113">
        <f t="shared" si="7"/>
        <v>2731317.01</v>
      </c>
    </row>
    <row r="153" spans="1:7" ht="12.75" customHeight="1" x14ac:dyDescent="0.15">
      <c r="A153" s="127" t="s">
        <v>107</v>
      </c>
      <c r="B153" s="110" t="s">
        <v>240</v>
      </c>
      <c r="C153" s="111">
        <v>0</v>
      </c>
      <c r="D153" s="111">
        <v>0</v>
      </c>
      <c r="E153" s="111">
        <v>10627528.18</v>
      </c>
      <c r="F153" s="112">
        <v>0</v>
      </c>
      <c r="G153" s="113">
        <f t="shared" si="7"/>
        <v>10627528.18</v>
      </c>
    </row>
    <row r="154" spans="1:7" ht="12.75" hidden="1" customHeight="1" outlineLevel="1" x14ac:dyDescent="0.15">
      <c r="A154" s="127" t="s">
        <v>241</v>
      </c>
      <c r="B154" s="110" t="s">
        <v>242</v>
      </c>
      <c r="C154" s="111">
        <v>0</v>
      </c>
      <c r="D154" s="111">
        <v>0</v>
      </c>
      <c r="E154" s="111">
        <v>0</v>
      </c>
      <c r="F154" s="112">
        <v>0</v>
      </c>
      <c r="G154" s="113">
        <f t="shared" si="7"/>
        <v>0</v>
      </c>
    </row>
    <row r="155" spans="1:7" s="59" customFormat="1" ht="12.75" customHeight="1" collapsed="1" x14ac:dyDescent="0.15">
      <c r="A155" s="155"/>
      <c r="B155" s="156"/>
      <c r="C155" s="157"/>
      <c r="D155" s="157"/>
      <c r="E155" s="157"/>
      <c r="F155" s="157"/>
      <c r="G155" s="158"/>
    </row>
    <row r="156" spans="1:7" ht="12.75" customHeight="1" x14ac:dyDescent="0.15">
      <c r="A156" s="121" t="s">
        <v>243</v>
      </c>
      <c r="B156" s="108" t="s">
        <v>244</v>
      </c>
      <c r="C156" s="75">
        <f>SUM(C158:C160)</f>
        <v>0</v>
      </c>
      <c r="D156" s="75">
        <f>SUM(D158:D160)</f>
        <v>0</v>
      </c>
      <c r="E156" s="75">
        <f>SUM(E158:E160)</f>
        <v>2076915</v>
      </c>
      <c r="F156" s="75">
        <f>SUM(F158:F160)</f>
        <v>0</v>
      </c>
      <c r="G156" s="76">
        <f>SUM(G158:G160)</f>
        <v>2076915</v>
      </c>
    </row>
    <row r="157" spans="1:7" ht="12.75" customHeight="1" x14ac:dyDescent="0.15">
      <c r="A157" s="127"/>
      <c r="B157" s="115"/>
      <c r="C157" s="116"/>
      <c r="D157" s="116"/>
      <c r="E157" s="116"/>
      <c r="F157" s="116"/>
      <c r="G157" s="117"/>
    </row>
    <row r="158" spans="1:7" ht="12.75" customHeight="1" x14ac:dyDescent="0.15">
      <c r="A158" s="144" t="s">
        <v>337</v>
      </c>
      <c r="B158" s="159" t="s">
        <v>338</v>
      </c>
      <c r="C158" s="111">
        <v>0</v>
      </c>
      <c r="D158" s="111">
        <v>0</v>
      </c>
      <c r="E158" s="111">
        <v>1456915</v>
      </c>
      <c r="F158" s="112">
        <v>0</v>
      </c>
      <c r="G158" s="113">
        <f>SUM(C158:F158)</f>
        <v>1456915</v>
      </c>
    </row>
    <row r="159" spans="1:7" ht="12.75" customHeight="1" x14ac:dyDescent="0.15">
      <c r="A159" s="144" t="s">
        <v>108</v>
      </c>
      <c r="B159" s="159" t="s">
        <v>110</v>
      </c>
      <c r="C159" s="111">
        <v>0</v>
      </c>
      <c r="D159" s="111">
        <v>0</v>
      </c>
      <c r="E159" s="111">
        <v>600000</v>
      </c>
      <c r="F159" s="112">
        <v>0</v>
      </c>
      <c r="G159" s="113">
        <f>SUM(C159:F159)</f>
        <v>600000</v>
      </c>
    </row>
    <row r="160" spans="1:7" ht="12.75" customHeight="1" x14ac:dyDescent="0.15">
      <c r="A160" s="127" t="s">
        <v>83</v>
      </c>
      <c r="B160" s="110" t="s">
        <v>65</v>
      </c>
      <c r="C160" s="111">
        <v>0</v>
      </c>
      <c r="D160" s="111">
        <v>0</v>
      </c>
      <c r="E160" s="111">
        <v>20000</v>
      </c>
      <c r="F160" s="112">
        <v>0</v>
      </c>
      <c r="G160" s="113">
        <f>SUM(C160:F160)</f>
        <v>20000</v>
      </c>
    </row>
    <row r="161" spans="1:7" ht="12.75" thickBot="1" x14ac:dyDescent="0.2">
      <c r="A161" s="130"/>
      <c r="B161" s="131"/>
      <c r="C161" s="132"/>
      <c r="D161" s="132"/>
      <c r="E161" s="132"/>
      <c r="F161" s="132"/>
      <c r="G161" s="160"/>
    </row>
    <row r="162" spans="1:7" ht="18" customHeight="1" thickBot="1" x14ac:dyDescent="0.2">
      <c r="A162" s="138">
        <v>2</v>
      </c>
      <c r="B162" s="97" t="s">
        <v>35</v>
      </c>
      <c r="C162" s="139">
        <f>+C164+C171+C175+C185+C190</f>
        <v>22263551.550000001</v>
      </c>
      <c r="D162" s="139">
        <f>+D164+D171+D175+D185+D190</f>
        <v>658698.55999999994</v>
      </c>
      <c r="E162" s="139">
        <f>+E164+E171+E175+E185+E190</f>
        <v>136257215</v>
      </c>
      <c r="F162" s="139">
        <f>+F164+F171+F175+F185+F190</f>
        <v>1686860.36</v>
      </c>
      <c r="G162" s="140">
        <f>+G164+G171+G175+G185+G190</f>
        <v>160866325.47000003</v>
      </c>
    </row>
    <row r="163" spans="1:7" ht="12" x14ac:dyDescent="0.15">
      <c r="A163" s="104"/>
      <c r="B163" s="105"/>
      <c r="C163" s="119"/>
      <c r="D163" s="119"/>
      <c r="E163" s="119"/>
      <c r="F163" s="119"/>
      <c r="G163" s="161"/>
    </row>
    <row r="164" spans="1:7" ht="12" x14ac:dyDescent="0.15">
      <c r="A164" s="121" t="s">
        <v>245</v>
      </c>
      <c r="B164" s="108" t="s">
        <v>246</v>
      </c>
      <c r="C164" s="75">
        <f>SUM(C166:C169)</f>
        <v>5755339.9199999999</v>
      </c>
      <c r="D164" s="75">
        <f>SUM(D166:D169)</f>
        <v>243000</v>
      </c>
      <c r="E164" s="75">
        <f>SUM(E166:E169)</f>
        <v>112609898.13</v>
      </c>
      <c r="F164" s="75">
        <f>SUM(F166:F169)</f>
        <v>497000.04</v>
      </c>
      <c r="G164" s="76">
        <f>SUM(G166:G169)</f>
        <v>119105238.09</v>
      </c>
    </row>
    <row r="165" spans="1:7" ht="12" x14ac:dyDescent="0.15">
      <c r="A165" s="104"/>
      <c r="B165" s="105"/>
      <c r="C165" s="119"/>
      <c r="D165" s="119"/>
      <c r="E165" s="119"/>
      <c r="F165" s="119"/>
      <c r="G165" s="161"/>
    </row>
    <row r="166" spans="1:7" ht="12.75" customHeight="1" x14ac:dyDescent="0.15">
      <c r="A166" s="127" t="s">
        <v>112</v>
      </c>
      <c r="B166" s="152" t="s">
        <v>247</v>
      </c>
      <c r="C166" s="111">
        <v>1345611.92</v>
      </c>
      <c r="D166" s="111">
        <v>0</v>
      </c>
      <c r="E166" s="111">
        <v>101223975</v>
      </c>
      <c r="F166" s="112">
        <v>0</v>
      </c>
      <c r="G166" s="113">
        <f>SUM(C166:F166)</f>
        <v>102569586.92</v>
      </c>
    </row>
    <row r="167" spans="1:7" ht="12.75" customHeight="1" x14ac:dyDescent="0.15">
      <c r="A167" s="127" t="s">
        <v>113</v>
      </c>
      <c r="B167" s="152" t="s">
        <v>248</v>
      </c>
      <c r="C167" s="111">
        <v>507309.65</v>
      </c>
      <c r="D167" s="111">
        <v>0</v>
      </c>
      <c r="E167" s="111">
        <v>4070484</v>
      </c>
      <c r="F167" s="112">
        <v>0</v>
      </c>
      <c r="G167" s="113">
        <f>SUM(C167:F167)</f>
        <v>4577793.6500000004</v>
      </c>
    </row>
    <row r="168" spans="1:7" ht="12.75" customHeight="1" x14ac:dyDescent="0.15">
      <c r="A168" s="127" t="s">
        <v>114</v>
      </c>
      <c r="B168" s="152" t="s">
        <v>249</v>
      </c>
      <c r="C168" s="111">
        <v>3902418.35</v>
      </c>
      <c r="D168" s="111">
        <v>243000</v>
      </c>
      <c r="E168" s="111">
        <v>7315439.1299999999</v>
      </c>
      <c r="F168" s="112">
        <v>497000.04</v>
      </c>
      <c r="G168" s="113">
        <f>SUM(C168:F168)</f>
        <v>11957857.52</v>
      </c>
    </row>
    <row r="169" spans="1:7" ht="12.75" customHeight="1" outlineLevel="1" x14ac:dyDescent="0.15">
      <c r="A169" s="151" t="s">
        <v>250</v>
      </c>
      <c r="B169" s="115" t="s">
        <v>251</v>
      </c>
      <c r="C169" s="111">
        <v>0</v>
      </c>
      <c r="D169" s="111">
        <v>0</v>
      </c>
      <c r="E169" s="111">
        <v>0</v>
      </c>
      <c r="F169" s="112">
        <v>0</v>
      </c>
      <c r="G169" s="113">
        <f>SUM(C169:F169)</f>
        <v>0</v>
      </c>
    </row>
    <row r="170" spans="1:7" ht="12.75" customHeight="1" x14ac:dyDescent="0.15">
      <c r="A170" s="127"/>
      <c r="B170" s="115"/>
      <c r="C170" s="116"/>
      <c r="D170" s="116"/>
      <c r="E170" s="116"/>
      <c r="F170" s="116"/>
      <c r="G170" s="117"/>
    </row>
    <row r="171" spans="1:7" ht="12.75" customHeight="1" x14ac:dyDescent="0.15">
      <c r="A171" s="121" t="s">
        <v>252</v>
      </c>
      <c r="B171" s="108" t="s">
        <v>253</v>
      </c>
      <c r="C171" s="75">
        <f>C173</f>
        <v>1759285</v>
      </c>
      <c r="D171" s="75">
        <f>D173</f>
        <v>250410</v>
      </c>
      <c r="E171" s="75">
        <f>E173</f>
        <v>415010</v>
      </c>
      <c r="F171" s="75">
        <f>F173</f>
        <v>129069</v>
      </c>
      <c r="G171" s="76">
        <f>G173</f>
        <v>2553774</v>
      </c>
    </row>
    <row r="172" spans="1:7" ht="12.75" customHeight="1" x14ac:dyDescent="0.15">
      <c r="A172" s="127"/>
      <c r="B172" s="115"/>
      <c r="C172" s="116"/>
      <c r="D172" s="116"/>
      <c r="E172" s="116"/>
      <c r="F172" s="116"/>
      <c r="G172" s="117"/>
    </row>
    <row r="173" spans="1:7" ht="12.75" customHeight="1" x14ac:dyDescent="0.15">
      <c r="A173" s="285" t="s">
        <v>254</v>
      </c>
      <c r="B173" s="115" t="s">
        <v>255</v>
      </c>
      <c r="C173" s="111">
        <v>1759285</v>
      </c>
      <c r="D173" s="111">
        <v>250410</v>
      </c>
      <c r="E173" s="111">
        <v>415010</v>
      </c>
      <c r="F173" s="112">
        <v>129069</v>
      </c>
      <c r="G173" s="113">
        <f>SUM(C173:F173)</f>
        <v>2553774</v>
      </c>
    </row>
    <row r="174" spans="1:7" ht="12.75" customHeight="1" x14ac:dyDescent="0.15">
      <c r="A174" s="127"/>
      <c r="B174" s="115"/>
      <c r="C174" s="116"/>
      <c r="D174" s="116"/>
      <c r="E174" s="116"/>
      <c r="F174" s="116"/>
      <c r="G174" s="117"/>
    </row>
    <row r="175" spans="1:7" ht="12.75" customHeight="1" x14ac:dyDescent="0.15">
      <c r="A175" s="121" t="s">
        <v>256</v>
      </c>
      <c r="B175" s="108" t="s">
        <v>257</v>
      </c>
      <c r="C175" s="75">
        <f>SUM(C177:C183)</f>
        <v>1405709.9000000001</v>
      </c>
      <c r="D175" s="75">
        <f>SUM(D177:D183)</f>
        <v>60439.95</v>
      </c>
      <c r="E175" s="75">
        <f>SUM(E177:E183)</f>
        <v>802540.94</v>
      </c>
      <c r="F175" s="75">
        <f>SUM(F176:F183)</f>
        <v>0</v>
      </c>
      <c r="G175" s="76">
        <f>SUM(G177:G183)</f>
        <v>2268690.79</v>
      </c>
    </row>
    <row r="176" spans="1:7" ht="12.75" customHeight="1" x14ac:dyDescent="0.15">
      <c r="A176" s="127"/>
      <c r="B176" s="115"/>
      <c r="C176" s="116"/>
      <c r="D176" s="116"/>
      <c r="E176" s="116"/>
      <c r="F176" s="116"/>
      <c r="G176" s="117"/>
    </row>
    <row r="177" spans="1:7" ht="12.75" customHeight="1" x14ac:dyDescent="0.15">
      <c r="A177" s="285" t="s">
        <v>115</v>
      </c>
      <c r="B177" s="115" t="s">
        <v>258</v>
      </c>
      <c r="C177" s="111">
        <v>148796.34</v>
      </c>
      <c r="D177" s="111">
        <v>0</v>
      </c>
      <c r="E177" s="111">
        <v>12315.45</v>
      </c>
      <c r="F177" s="112">
        <v>0</v>
      </c>
      <c r="G177" s="113">
        <f>SUM(C177:F177)</f>
        <v>161111.79</v>
      </c>
    </row>
    <row r="178" spans="1:7" ht="12.75" hidden="1" customHeight="1" x14ac:dyDescent="0.15">
      <c r="A178" s="285" t="s">
        <v>340</v>
      </c>
      <c r="B178" s="115" t="s">
        <v>341</v>
      </c>
      <c r="C178" s="111">
        <v>0</v>
      </c>
      <c r="D178" s="111">
        <v>0</v>
      </c>
      <c r="E178" s="111">
        <v>0</v>
      </c>
      <c r="F178" s="112">
        <v>0</v>
      </c>
      <c r="G178" s="113">
        <f t="shared" ref="G178:G183" si="8">SUM(C178:F178)</f>
        <v>0</v>
      </c>
    </row>
    <row r="179" spans="1:7" ht="12.75" hidden="1" customHeight="1" x14ac:dyDescent="0.15">
      <c r="A179" s="285" t="s">
        <v>116</v>
      </c>
      <c r="B179" s="115" t="s">
        <v>128</v>
      </c>
      <c r="C179" s="111">
        <v>0</v>
      </c>
      <c r="D179" s="111">
        <v>0</v>
      </c>
      <c r="E179" s="111">
        <v>0</v>
      </c>
      <c r="F179" s="112">
        <v>0</v>
      </c>
      <c r="G179" s="113">
        <f t="shared" si="8"/>
        <v>0</v>
      </c>
    </row>
    <row r="180" spans="1:7" ht="12.75" customHeight="1" x14ac:dyDescent="0.15">
      <c r="A180" s="285" t="s">
        <v>117</v>
      </c>
      <c r="B180" s="115" t="s">
        <v>259</v>
      </c>
      <c r="C180" s="111">
        <v>1213815.57</v>
      </c>
      <c r="D180" s="111">
        <v>60439.95</v>
      </c>
      <c r="E180" s="111">
        <v>754475.49</v>
      </c>
      <c r="F180" s="112">
        <v>0</v>
      </c>
      <c r="G180" s="113">
        <f t="shared" si="8"/>
        <v>2028731.01</v>
      </c>
    </row>
    <row r="181" spans="1:7" ht="12.75" hidden="1" customHeight="1" x14ac:dyDescent="0.15">
      <c r="A181" s="285" t="s">
        <v>118</v>
      </c>
      <c r="B181" s="115" t="s">
        <v>260</v>
      </c>
      <c r="C181" s="111">
        <v>0</v>
      </c>
      <c r="D181" s="111">
        <v>0</v>
      </c>
      <c r="E181" s="111">
        <v>0</v>
      </c>
      <c r="F181" s="112">
        <v>0</v>
      </c>
      <c r="G181" s="113">
        <f t="shared" si="8"/>
        <v>0</v>
      </c>
    </row>
    <row r="182" spans="1:7" ht="12.75" customHeight="1" x14ac:dyDescent="0.15">
      <c r="A182" s="285" t="s">
        <v>119</v>
      </c>
      <c r="B182" s="115" t="s">
        <v>261</v>
      </c>
      <c r="C182" s="111">
        <v>31517.99</v>
      </c>
      <c r="D182" s="111">
        <v>0</v>
      </c>
      <c r="E182" s="111">
        <v>35750</v>
      </c>
      <c r="F182" s="112">
        <v>0</v>
      </c>
      <c r="G182" s="113">
        <f t="shared" si="8"/>
        <v>67267.990000000005</v>
      </c>
    </row>
    <row r="183" spans="1:7" ht="12.75" customHeight="1" outlineLevel="1" x14ac:dyDescent="0.15">
      <c r="A183" s="285" t="s">
        <v>120</v>
      </c>
      <c r="B183" s="115" t="s">
        <v>262</v>
      </c>
      <c r="C183" s="111">
        <v>11580</v>
      </c>
      <c r="D183" s="111">
        <v>0</v>
      </c>
      <c r="E183" s="111">
        <v>0</v>
      </c>
      <c r="F183" s="112">
        <v>0</v>
      </c>
      <c r="G183" s="113">
        <f t="shared" si="8"/>
        <v>11580</v>
      </c>
    </row>
    <row r="184" spans="1:7" ht="12.75" customHeight="1" x14ac:dyDescent="0.15">
      <c r="A184" s="127"/>
      <c r="B184" s="115"/>
      <c r="C184" s="116"/>
      <c r="D184" s="116"/>
      <c r="E184" s="116"/>
      <c r="F184" s="116"/>
      <c r="G184" s="117"/>
    </row>
    <row r="185" spans="1:7" ht="12.75" customHeight="1" x14ac:dyDescent="0.15">
      <c r="A185" s="121" t="s">
        <v>263</v>
      </c>
      <c r="B185" s="108" t="s">
        <v>264</v>
      </c>
      <c r="C185" s="75">
        <f>SUM(C187:C188)</f>
        <v>6459689.4000000004</v>
      </c>
      <c r="D185" s="75">
        <f>SUM(D187:D188)</f>
        <v>0</v>
      </c>
      <c r="E185" s="75">
        <f>SUM(E187:E188)</f>
        <v>11829622.140000001</v>
      </c>
      <c r="F185" s="75">
        <f>SUM(F187:F188)</f>
        <v>530000</v>
      </c>
      <c r="G185" s="76">
        <f>SUM(G187:G188)</f>
        <v>18819311.539999999</v>
      </c>
    </row>
    <row r="186" spans="1:7" ht="12.75" customHeight="1" x14ac:dyDescent="0.15">
      <c r="A186" s="127"/>
      <c r="B186" s="115"/>
      <c r="C186" s="116"/>
      <c r="D186" s="116"/>
      <c r="E186" s="116"/>
      <c r="F186" s="116"/>
      <c r="G186" s="117"/>
    </row>
    <row r="187" spans="1:7" ht="12" x14ac:dyDescent="0.15">
      <c r="A187" s="127" t="s">
        <v>121</v>
      </c>
      <c r="B187" s="110" t="s">
        <v>265</v>
      </c>
      <c r="C187" s="111">
        <v>30180</v>
      </c>
      <c r="D187" s="111">
        <v>0</v>
      </c>
      <c r="E187" s="111">
        <v>0</v>
      </c>
      <c r="F187" s="112">
        <v>0</v>
      </c>
      <c r="G187" s="113">
        <f>SUM(C187:F187)</f>
        <v>30180</v>
      </c>
    </row>
    <row r="188" spans="1:7" ht="12.75" customHeight="1" x14ac:dyDescent="0.15">
      <c r="A188" s="127" t="s">
        <v>122</v>
      </c>
      <c r="B188" s="110" t="s">
        <v>266</v>
      </c>
      <c r="C188" s="111">
        <v>6429509.4000000004</v>
      </c>
      <c r="D188" s="111">
        <v>0</v>
      </c>
      <c r="E188" s="111">
        <v>11829622.140000001</v>
      </c>
      <c r="F188" s="112">
        <v>530000</v>
      </c>
      <c r="G188" s="113">
        <f>SUM(C188:F188)</f>
        <v>18789131.539999999</v>
      </c>
    </row>
    <row r="189" spans="1:7" ht="12.75" customHeight="1" x14ac:dyDescent="0.15">
      <c r="A189" s="127"/>
      <c r="B189" s="115"/>
      <c r="C189" s="116"/>
      <c r="D189" s="116"/>
      <c r="E189" s="116"/>
      <c r="F189" s="116"/>
      <c r="G189" s="117"/>
    </row>
    <row r="190" spans="1:7" ht="12.75" customHeight="1" x14ac:dyDescent="0.15">
      <c r="A190" s="121" t="s">
        <v>267</v>
      </c>
      <c r="B190" s="108" t="s">
        <v>268</v>
      </c>
      <c r="C190" s="75">
        <f>SUM(C192:C199)</f>
        <v>6883527.3300000001</v>
      </c>
      <c r="D190" s="75">
        <f>SUM(D192:D199)</f>
        <v>104848.61</v>
      </c>
      <c r="E190" s="75">
        <f>SUM(E192:E199)</f>
        <v>10600143.789999999</v>
      </c>
      <c r="F190" s="75">
        <f>SUM(F192:F199)</f>
        <v>530791.32000000007</v>
      </c>
      <c r="G190" s="76">
        <f>SUM(G192:G199)</f>
        <v>18119311.050000001</v>
      </c>
    </row>
    <row r="191" spans="1:7" ht="12.75" customHeight="1" x14ac:dyDescent="0.15">
      <c r="A191" s="127"/>
      <c r="B191" s="115"/>
      <c r="C191" s="116"/>
      <c r="D191" s="116"/>
      <c r="E191" s="116"/>
      <c r="F191" s="116"/>
      <c r="G191" s="117"/>
    </row>
    <row r="192" spans="1:7" ht="12.75" customHeight="1" x14ac:dyDescent="0.15">
      <c r="A192" s="127" t="s">
        <v>123</v>
      </c>
      <c r="B192" s="110" t="s">
        <v>269</v>
      </c>
      <c r="C192" s="111">
        <v>386761.96</v>
      </c>
      <c r="D192" s="111">
        <v>2029.61</v>
      </c>
      <c r="E192" s="111">
        <v>710999.08</v>
      </c>
      <c r="F192" s="112">
        <v>7088.32</v>
      </c>
      <c r="G192" s="113">
        <f>SUM(C192:F192)</f>
        <v>1106878.97</v>
      </c>
    </row>
    <row r="193" spans="1:7" ht="12.75" customHeight="1" outlineLevel="1" x14ac:dyDescent="0.15">
      <c r="A193" s="127" t="s">
        <v>270</v>
      </c>
      <c r="B193" s="110" t="s">
        <v>271</v>
      </c>
      <c r="C193" s="111">
        <v>962284.56</v>
      </c>
      <c r="D193" s="111">
        <v>0</v>
      </c>
      <c r="E193" s="111">
        <v>4880</v>
      </c>
      <c r="F193" s="112">
        <v>0</v>
      </c>
      <c r="G193" s="113">
        <f t="shared" ref="G193:G199" si="9">SUM(C193:F193)</f>
        <v>967164.56</v>
      </c>
    </row>
    <row r="194" spans="1:7" ht="12.75" customHeight="1" x14ac:dyDescent="0.15">
      <c r="A194" s="127" t="s">
        <v>124</v>
      </c>
      <c r="B194" s="110" t="s">
        <v>272</v>
      </c>
      <c r="C194" s="111">
        <v>1932254.81</v>
      </c>
      <c r="D194" s="111">
        <v>102819</v>
      </c>
      <c r="E194" s="111">
        <v>3729620</v>
      </c>
      <c r="F194" s="112">
        <v>517082</v>
      </c>
      <c r="G194" s="113">
        <f t="shared" si="9"/>
        <v>6281775.8100000005</v>
      </c>
    </row>
    <row r="195" spans="1:7" ht="12.75" customHeight="1" x14ac:dyDescent="0.15">
      <c r="A195" s="127" t="s">
        <v>125</v>
      </c>
      <c r="B195" s="110" t="s">
        <v>273</v>
      </c>
      <c r="C195" s="111">
        <v>2017510</v>
      </c>
      <c r="D195" s="111">
        <v>0</v>
      </c>
      <c r="E195" s="111">
        <v>4823843</v>
      </c>
      <c r="F195" s="112">
        <v>0</v>
      </c>
      <c r="G195" s="113">
        <f t="shared" si="9"/>
        <v>6841353</v>
      </c>
    </row>
    <row r="196" spans="1:7" ht="12.75" customHeight="1" x14ac:dyDescent="0.15">
      <c r="A196" s="127" t="s">
        <v>126</v>
      </c>
      <c r="B196" s="110" t="s">
        <v>274</v>
      </c>
      <c r="C196" s="111">
        <v>1305156</v>
      </c>
      <c r="D196" s="111">
        <v>0</v>
      </c>
      <c r="E196" s="111">
        <v>1324032.21</v>
      </c>
      <c r="F196" s="112">
        <v>6621</v>
      </c>
      <c r="G196" s="113">
        <f t="shared" si="9"/>
        <v>2635809.21</v>
      </c>
    </row>
    <row r="197" spans="1:7" ht="12.75" customHeight="1" outlineLevel="1" x14ac:dyDescent="0.15">
      <c r="A197" s="127" t="s">
        <v>275</v>
      </c>
      <c r="B197" s="110" t="s">
        <v>276</v>
      </c>
      <c r="C197" s="111">
        <v>277700</v>
      </c>
      <c r="D197" s="111">
        <v>0</v>
      </c>
      <c r="E197" s="111">
        <v>0</v>
      </c>
      <c r="F197" s="112">
        <v>0</v>
      </c>
      <c r="G197" s="113">
        <f t="shared" si="9"/>
        <v>277700</v>
      </c>
    </row>
    <row r="198" spans="1:7" ht="12" outlineLevel="1" x14ac:dyDescent="0.15">
      <c r="A198" s="127" t="s">
        <v>342</v>
      </c>
      <c r="B198" s="110" t="s">
        <v>343</v>
      </c>
      <c r="C198" s="111">
        <v>0</v>
      </c>
      <c r="D198" s="111">
        <v>0</v>
      </c>
      <c r="E198" s="111">
        <v>0</v>
      </c>
      <c r="F198" s="112">
        <v>0</v>
      </c>
      <c r="G198" s="113">
        <f t="shared" si="9"/>
        <v>0</v>
      </c>
    </row>
    <row r="199" spans="1:7" ht="12.75" customHeight="1" x14ac:dyDescent="0.15">
      <c r="A199" s="127" t="s">
        <v>127</v>
      </c>
      <c r="B199" s="110" t="s">
        <v>277</v>
      </c>
      <c r="C199" s="111">
        <v>1860</v>
      </c>
      <c r="D199" s="111">
        <v>0</v>
      </c>
      <c r="E199" s="111">
        <v>6769.5</v>
      </c>
      <c r="F199" s="112">
        <v>0</v>
      </c>
      <c r="G199" s="113">
        <f t="shared" si="9"/>
        <v>8629.5</v>
      </c>
    </row>
    <row r="200" spans="1:7" s="59" customFormat="1" ht="12.75" customHeight="1" thickBot="1" x14ac:dyDescent="0.2">
      <c r="A200" s="134"/>
      <c r="B200" s="135"/>
      <c r="C200" s="136"/>
      <c r="D200" s="136"/>
      <c r="E200" s="136"/>
      <c r="F200" s="136"/>
      <c r="G200" s="137"/>
    </row>
    <row r="201" spans="1:7" ht="18.75" customHeight="1" thickBot="1" x14ac:dyDescent="0.2">
      <c r="A201" s="96">
        <v>5</v>
      </c>
      <c r="B201" s="162" t="s">
        <v>66</v>
      </c>
      <c r="C201" s="163">
        <f>+C203+C214+C220</f>
        <v>35490039.240000002</v>
      </c>
      <c r="D201" s="163">
        <f>+D203+D214+D220</f>
        <v>1376946.25</v>
      </c>
      <c r="E201" s="163">
        <f>+E203+E214+E220</f>
        <v>89256616.429999992</v>
      </c>
      <c r="F201" s="163">
        <f>+F203+F214+F220</f>
        <v>3229069.4899999998</v>
      </c>
      <c r="G201" s="164">
        <f>+G203+G214+G220</f>
        <v>129352671.41000001</v>
      </c>
    </row>
    <row r="202" spans="1:7" ht="12.75" customHeight="1" x14ac:dyDescent="0.15">
      <c r="A202" s="90"/>
      <c r="B202" s="91"/>
      <c r="C202" s="119"/>
      <c r="D202" s="119"/>
      <c r="E202" s="119"/>
      <c r="F202" s="119"/>
      <c r="G202" s="161"/>
    </row>
    <row r="203" spans="1:7" ht="12.75" customHeight="1" x14ac:dyDescent="0.15">
      <c r="A203" s="121" t="s">
        <v>278</v>
      </c>
      <c r="B203" s="108" t="s">
        <v>279</v>
      </c>
      <c r="C203" s="75">
        <f>SUM(C205:C212)</f>
        <v>12609867.57</v>
      </c>
      <c r="D203" s="75">
        <f>SUM(D205:D212)</f>
        <v>1376946.25</v>
      </c>
      <c r="E203" s="75">
        <f>SUM(E205:E212)</f>
        <v>61222790.229999997</v>
      </c>
      <c r="F203" s="75">
        <f>SUM(F205:F212)</f>
        <v>887001.38</v>
      </c>
      <c r="G203" s="76">
        <f>SUM(G205:G212)</f>
        <v>76096605.430000007</v>
      </c>
    </row>
    <row r="204" spans="1:7" ht="12.75" customHeight="1" x14ac:dyDescent="0.15">
      <c r="A204" s="90"/>
      <c r="B204" s="91"/>
      <c r="C204" s="119"/>
      <c r="D204" s="119"/>
      <c r="E204" s="119"/>
      <c r="F204" s="119"/>
      <c r="G204" s="161"/>
    </row>
    <row r="205" spans="1:7" ht="12.75" hidden="1" customHeight="1" x14ac:dyDescent="0.15">
      <c r="A205" s="127" t="s">
        <v>280</v>
      </c>
      <c r="B205" s="143" t="s">
        <v>281</v>
      </c>
      <c r="C205" s="111"/>
      <c r="D205" s="111"/>
      <c r="E205" s="111"/>
      <c r="F205" s="112"/>
      <c r="G205" s="113">
        <f>SUM(C205:F205)</f>
        <v>0</v>
      </c>
    </row>
    <row r="206" spans="1:7" ht="12.75" customHeight="1" x14ac:dyDescent="0.15">
      <c r="A206" s="127" t="s">
        <v>282</v>
      </c>
      <c r="B206" s="110" t="s">
        <v>283</v>
      </c>
      <c r="C206" s="111">
        <v>0</v>
      </c>
      <c r="D206" s="111">
        <v>0</v>
      </c>
      <c r="E206" s="111">
        <v>0</v>
      </c>
      <c r="F206" s="112">
        <v>0</v>
      </c>
      <c r="G206" s="113">
        <f t="shared" ref="G206:G212" si="10">SUM(C206:F206)</f>
        <v>0</v>
      </c>
    </row>
    <row r="207" spans="1:7" ht="12.75" customHeight="1" x14ac:dyDescent="0.15">
      <c r="A207" s="127" t="s">
        <v>129</v>
      </c>
      <c r="B207" s="110" t="s">
        <v>284</v>
      </c>
      <c r="C207" s="111">
        <v>8202452.3600000003</v>
      </c>
      <c r="D207" s="111">
        <v>599996.49</v>
      </c>
      <c r="E207" s="111">
        <v>2105300</v>
      </c>
      <c r="F207" s="112">
        <v>0</v>
      </c>
      <c r="G207" s="113">
        <f t="shared" si="10"/>
        <v>10907748.85</v>
      </c>
    </row>
    <row r="208" spans="1:7" ht="12.75" customHeight="1" x14ac:dyDescent="0.15">
      <c r="A208" s="127" t="s">
        <v>130</v>
      </c>
      <c r="B208" s="110" t="s">
        <v>285</v>
      </c>
      <c r="C208" s="111">
        <v>1275000</v>
      </c>
      <c r="D208" s="111">
        <v>0</v>
      </c>
      <c r="E208" s="111">
        <v>5160985</v>
      </c>
      <c r="F208" s="112">
        <v>887000</v>
      </c>
      <c r="G208" s="113">
        <f t="shared" si="10"/>
        <v>7322985</v>
      </c>
    </row>
    <row r="209" spans="1:7" ht="12.75" customHeight="1" x14ac:dyDescent="0.15">
      <c r="A209" s="127" t="s">
        <v>131</v>
      </c>
      <c r="B209" s="110" t="s">
        <v>286</v>
      </c>
      <c r="C209" s="111">
        <v>1481307.71</v>
      </c>
      <c r="D209" s="111">
        <v>776949.76000000001</v>
      </c>
      <c r="E209" s="111">
        <v>53892755.229999997</v>
      </c>
      <c r="F209" s="112">
        <v>1.38</v>
      </c>
      <c r="G209" s="113">
        <f t="shared" si="10"/>
        <v>56151014.079999998</v>
      </c>
    </row>
    <row r="210" spans="1:7" ht="12" outlineLevel="1" x14ac:dyDescent="0.15">
      <c r="A210" s="155" t="s">
        <v>132</v>
      </c>
      <c r="B210" s="165" t="s">
        <v>287</v>
      </c>
      <c r="C210" s="111">
        <v>801157.5</v>
      </c>
      <c r="D210" s="111">
        <v>0</v>
      </c>
      <c r="E210" s="111">
        <v>0</v>
      </c>
      <c r="F210" s="112">
        <v>0</v>
      </c>
      <c r="G210" s="113">
        <f t="shared" si="10"/>
        <v>801157.5</v>
      </c>
    </row>
    <row r="211" spans="1:7" ht="12" outlineLevel="1" x14ac:dyDescent="0.15">
      <c r="A211" s="151" t="s">
        <v>288</v>
      </c>
      <c r="B211" s="110" t="s">
        <v>289</v>
      </c>
      <c r="C211" s="111">
        <v>0</v>
      </c>
      <c r="D211" s="111">
        <v>0</v>
      </c>
      <c r="E211" s="111">
        <v>0</v>
      </c>
      <c r="F211" s="112">
        <v>0</v>
      </c>
      <c r="G211" s="113">
        <f t="shared" si="10"/>
        <v>0</v>
      </c>
    </row>
    <row r="212" spans="1:7" ht="12.75" customHeight="1" x14ac:dyDescent="0.15">
      <c r="A212" s="151" t="s">
        <v>133</v>
      </c>
      <c r="B212" s="166" t="s">
        <v>290</v>
      </c>
      <c r="C212" s="111">
        <v>849950</v>
      </c>
      <c r="D212" s="111">
        <v>0</v>
      </c>
      <c r="E212" s="111">
        <v>63750</v>
      </c>
      <c r="F212" s="112">
        <v>0</v>
      </c>
      <c r="G212" s="113">
        <f t="shared" si="10"/>
        <v>913700</v>
      </c>
    </row>
    <row r="213" spans="1:7" ht="12.75" hidden="1" customHeight="1" x14ac:dyDescent="0.15">
      <c r="A213" s="127"/>
      <c r="B213" s="167"/>
      <c r="C213" s="116"/>
      <c r="D213" s="116"/>
      <c r="E213" s="116"/>
      <c r="F213" s="116"/>
      <c r="G213" s="117"/>
    </row>
    <row r="214" spans="1:7" ht="12.75" hidden="1" customHeight="1" x14ac:dyDescent="0.15">
      <c r="A214" s="121" t="s">
        <v>291</v>
      </c>
      <c r="B214" s="108" t="s">
        <v>292</v>
      </c>
      <c r="C214" s="75">
        <f>SUM(C216:C218)</f>
        <v>0</v>
      </c>
      <c r="D214" s="75">
        <f>SUM(D216:D218)</f>
        <v>0</v>
      </c>
      <c r="E214" s="75">
        <f>SUM(E216:E218)</f>
        <v>0</v>
      </c>
      <c r="F214" s="75">
        <f>SUM(F216:F218)</f>
        <v>0</v>
      </c>
      <c r="G214" s="76">
        <f>SUM(G216:G218)</f>
        <v>0</v>
      </c>
    </row>
    <row r="215" spans="1:7" ht="12.75" hidden="1" customHeight="1" x14ac:dyDescent="0.15">
      <c r="A215" s="127"/>
      <c r="B215" s="167"/>
      <c r="C215" s="116"/>
      <c r="D215" s="116"/>
      <c r="E215" s="116"/>
      <c r="F215" s="116"/>
      <c r="G215" s="117"/>
    </row>
    <row r="216" spans="1:7" ht="12.75" hidden="1" customHeight="1" outlineLevel="1" x14ac:dyDescent="0.15">
      <c r="A216" s="127" t="s">
        <v>293</v>
      </c>
      <c r="B216" s="110" t="s">
        <v>294</v>
      </c>
      <c r="C216" s="111"/>
      <c r="D216" s="111"/>
      <c r="E216" s="111"/>
      <c r="F216" s="112"/>
      <c r="G216" s="113">
        <f>SUM(C216:F216)</f>
        <v>0</v>
      </c>
    </row>
    <row r="217" spans="1:7" ht="12.75" hidden="1" customHeight="1" x14ac:dyDescent="0.15">
      <c r="A217" s="127" t="s">
        <v>295</v>
      </c>
      <c r="B217" s="156" t="s">
        <v>296</v>
      </c>
      <c r="C217" s="111"/>
      <c r="D217" s="111"/>
      <c r="E217" s="111"/>
      <c r="F217" s="112"/>
      <c r="G217" s="113">
        <f>SUM(C217:F217)</f>
        <v>0</v>
      </c>
    </row>
    <row r="218" spans="1:7" ht="12.75" hidden="1" customHeight="1" outlineLevel="1" x14ac:dyDescent="0.15">
      <c r="A218" s="127" t="s">
        <v>297</v>
      </c>
      <c r="B218" s="156" t="s">
        <v>298</v>
      </c>
      <c r="C218" s="111"/>
      <c r="D218" s="111"/>
      <c r="E218" s="111"/>
      <c r="F218" s="112"/>
      <c r="G218" s="113">
        <f>SUM(C218:F218)</f>
        <v>0</v>
      </c>
    </row>
    <row r="219" spans="1:7" ht="12.75" customHeight="1" outlineLevel="1" x14ac:dyDescent="0.15">
      <c r="A219" s="155"/>
      <c r="B219" s="156"/>
      <c r="C219" s="157"/>
      <c r="D219" s="157"/>
      <c r="E219" s="157"/>
      <c r="F219" s="157"/>
      <c r="G219" s="158"/>
    </row>
    <row r="220" spans="1:7" ht="12.75" customHeight="1" outlineLevel="1" x14ac:dyDescent="0.15">
      <c r="A220" s="121" t="s">
        <v>299</v>
      </c>
      <c r="B220" s="108" t="s">
        <v>292</v>
      </c>
      <c r="C220" s="75">
        <f>SUM(C222:C223)</f>
        <v>22880171.670000002</v>
      </c>
      <c r="D220" s="75">
        <f>SUM(D222:D223)</f>
        <v>0</v>
      </c>
      <c r="E220" s="75">
        <f>SUM(E222:E223)</f>
        <v>28033826.199999999</v>
      </c>
      <c r="F220" s="75">
        <f>SUM(F222:F223)</f>
        <v>2342068.11</v>
      </c>
      <c r="G220" s="76">
        <f>SUM(G222:G223)</f>
        <v>53256065.980000004</v>
      </c>
    </row>
    <row r="221" spans="1:7" ht="12.75" customHeight="1" outlineLevel="1" x14ac:dyDescent="0.15">
      <c r="A221" s="155"/>
      <c r="B221" s="156"/>
      <c r="C221" s="157"/>
      <c r="D221" s="157"/>
      <c r="E221" s="157"/>
      <c r="F221" s="157"/>
      <c r="G221" s="158"/>
    </row>
    <row r="222" spans="1:7" ht="12.75" customHeight="1" outlineLevel="1" x14ac:dyDescent="0.15">
      <c r="A222" s="127" t="s">
        <v>347</v>
      </c>
      <c r="B222" s="110" t="s">
        <v>348</v>
      </c>
      <c r="C222" s="111">
        <v>22880171.670000002</v>
      </c>
      <c r="D222" s="111">
        <v>0</v>
      </c>
      <c r="E222" s="111">
        <v>28033826.199999999</v>
      </c>
      <c r="F222" s="112">
        <v>2342068.11</v>
      </c>
      <c r="G222" s="113">
        <f>SUM(C222:F222)</f>
        <v>53256065.980000004</v>
      </c>
    </row>
    <row r="223" spans="1:7" ht="12.75" hidden="1" customHeight="1" outlineLevel="1" thickBot="1" x14ac:dyDescent="0.2">
      <c r="A223" s="127" t="s">
        <v>300</v>
      </c>
      <c r="B223" s="156" t="s">
        <v>301</v>
      </c>
      <c r="C223" s="111"/>
      <c r="D223" s="111"/>
      <c r="E223" s="111"/>
      <c r="F223" s="112"/>
      <c r="G223" s="113">
        <f>SUM(C223:E223)</f>
        <v>0</v>
      </c>
    </row>
    <row r="224" spans="1:7" ht="12.75" customHeight="1" collapsed="1" thickBot="1" x14ac:dyDescent="0.2">
      <c r="A224" s="168"/>
      <c r="B224" s="169"/>
      <c r="C224" s="132"/>
      <c r="D224" s="132"/>
      <c r="E224" s="132"/>
      <c r="F224" s="132"/>
      <c r="G224" s="160"/>
    </row>
    <row r="225" spans="1:7" ht="18.75" customHeight="1" thickBot="1" x14ac:dyDescent="0.2">
      <c r="A225" s="138">
        <v>6</v>
      </c>
      <c r="B225" s="97" t="s">
        <v>302</v>
      </c>
      <c r="C225" s="139">
        <f>+C227+C233+C242+C238</f>
        <v>51742499.880000003</v>
      </c>
      <c r="D225" s="139">
        <f>+D227+D233+D242+D238</f>
        <v>2500000</v>
      </c>
      <c r="E225" s="139">
        <f>+E227+E233+E242+E238</f>
        <v>646486395.38</v>
      </c>
      <c r="F225" s="139">
        <f>+F227+F233+F242+F238</f>
        <v>7989310.1099999994</v>
      </c>
      <c r="G225" s="140">
        <f>+G227+G233+G242+G238</f>
        <v>708718205.37</v>
      </c>
    </row>
    <row r="226" spans="1:7" ht="12.75" customHeight="1" x14ac:dyDescent="0.15">
      <c r="A226" s="90"/>
      <c r="B226" s="91"/>
      <c r="C226" s="119"/>
      <c r="D226" s="119"/>
      <c r="E226" s="119"/>
      <c r="F226" s="119"/>
      <c r="G226" s="161"/>
    </row>
    <row r="227" spans="1:7" ht="12.75" customHeight="1" x14ac:dyDescent="0.15">
      <c r="A227" s="121" t="s">
        <v>303</v>
      </c>
      <c r="B227" s="108" t="s">
        <v>304</v>
      </c>
      <c r="C227" s="75">
        <f>SUM(C229:C231)</f>
        <v>4000000</v>
      </c>
      <c r="D227" s="75">
        <f>SUM(D229:D231)</f>
        <v>2500000</v>
      </c>
      <c r="E227" s="75">
        <f>SUM(E229:E231)</f>
        <v>574221056</v>
      </c>
      <c r="F227" s="75">
        <f>SUM(F229:F231)</f>
        <v>1263204</v>
      </c>
      <c r="G227" s="76">
        <f>SUM(G229:G231)</f>
        <v>581984260</v>
      </c>
    </row>
    <row r="228" spans="1:7" ht="12.75" customHeight="1" x14ac:dyDescent="0.15">
      <c r="A228" s="90"/>
      <c r="B228" s="91"/>
      <c r="C228" s="119"/>
      <c r="D228" s="119"/>
      <c r="E228" s="119"/>
      <c r="F228" s="119"/>
      <c r="G228" s="161"/>
    </row>
    <row r="229" spans="1:7" ht="12.75" customHeight="1" x14ac:dyDescent="0.15">
      <c r="A229" s="170" t="s">
        <v>353</v>
      </c>
      <c r="B229" s="143" t="s">
        <v>354</v>
      </c>
      <c r="C229" s="111">
        <v>1500000</v>
      </c>
      <c r="D229" s="111">
        <v>1000000</v>
      </c>
      <c r="E229" s="111">
        <v>535495189</v>
      </c>
      <c r="F229" s="112">
        <v>0</v>
      </c>
      <c r="G229" s="113">
        <f>SUM(C229:F229)</f>
        <v>537995189</v>
      </c>
    </row>
    <row r="230" spans="1:7" ht="12" x14ac:dyDescent="0.15">
      <c r="A230" s="170" t="s">
        <v>84</v>
      </c>
      <c r="B230" s="143" t="s">
        <v>305</v>
      </c>
      <c r="C230" s="111">
        <v>2500000</v>
      </c>
      <c r="D230" s="111">
        <v>1500000</v>
      </c>
      <c r="E230" s="111">
        <v>3500000</v>
      </c>
      <c r="F230" s="112">
        <v>1263204</v>
      </c>
      <c r="G230" s="113">
        <f>SUM(C230:F230)</f>
        <v>8763204</v>
      </c>
    </row>
    <row r="231" spans="1:7" ht="12" x14ac:dyDescent="0.15">
      <c r="A231" s="170" t="s">
        <v>492</v>
      </c>
      <c r="B231" s="143" t="s">
        <v>493</v>
      </c>
      <c r="C231" s="111"/>
      <c r="D231" s="111"/>
      <c r="E231" s="111">
        <v>35225867</v>
      </c>
      <c r="F231" s="111"/>
      <c r="G231" s="113">
        <f>SUM(C231:F231)</f>
        <v>35225867</v>
      </c>
    </row>
    <row r="232" spans="1:7" ht="12.75" customHeight="1" x14ac:dyDescent="0.15">
      <c r="A232" s="170"/>
      <c r="B232" s="171"/>
      <c r="C232" s="116"/>
      <c r="D232" s="116"/>
      <c r="E232" s="116"/>
      <c r="F232" s="116"/>
      <c r="G232" s="117"/>
    </row>
    <row r="233" spans="1:7" ht="12.75" customHeight="1" x14ac:dyDescent="0.15">
      <c r="A233" s="121" t="s">
        <v>306</v>
      </c>
      <c r="B233" s="108" t="s">
        <v>307</v>
      </c>
      <c r="C233" s="75">
        <f>SUM(C235)</f>
        <v>47742499.880000003</v>
      </c>
      <c r="D233" s="75">
        <f>SUM(D235)</f>
        <v>0</v>
      </c>
      <c r="E233" s="75">
        <f>SUM(E235)</f>
        <v>70701920.159999996</v>
      </c>
      <c r="F233" s="75">
        <f>SUM(F235)</f>
        <v>6032208.7999999998</v>
      </c>
      <c r="G233" s="76">
        <f>SUM(G235)</f>
        <v>124476628.83999999</v>
      </c>
    </row>
    <row r="234" spans="1:7" ht="12.75" customHeight="1" x14ac:dyDescent="0.15">
      <c r="A234" s="170"/>
      <c r="B234" s="171"/>
      <c r="C234" s="116"/>
      <c r="D234" s="116"/>
      <c r="E234" s="116"/>
      <c r="F234" s="116"/>
      <c r="G234" s="117"/>
    </row>
    <row r="235" spans="1:7" ht="12.75" customHeight="1" x14ac:dyDescent="0.15">
      <c r="A235" s="170" t="s">
        <v>339</v>
      </c>
      <c r="B235" s="143" t="s">
        <v>36</v>
      </c>
      <c r="C235" s="111">
        <v>47742499.880000003</v>
      </c>
      <c r="D235" s="111">
        <v>0</v>
      </c>
      <c r="E235" s="111">
        <v>70701920.159999996</v>
      </c>
      <c r="F235" s="112">
        <v>6032208.7999999998</v>
      </c>
      <c r="G235" s="113">
        <f>SUM(C235:F235)</f>
        <v>124476628.83999999</v>
      </c>
    </row>
    <row r="236" spans="1:7" ht="12.75" customHeight="1" x14ac:dyDescent="0.15">
      <c r="A236" s="170"/>
      <c r="B236" s="171"/>
      <c r="C236" s="116"/>
      <c r="D236" s="116"/>
      <c r="E236" s="116"/>
      <c r="F236" s="116"/>
      <c r="G236" s="117"/>
    </row>
    <row r="237" spans="1:7" ht="12.75" customHeight="1" x14ac:dyDescent="0.15">
      <c r="A237" s="170"/>
      <c r="B237" s="171"/>
      <c r="C237" s="116"/>
      <c r="D237" s="116"/>
      <c r="E237" s="116"/>
      <c r="F237" s="116"/>
      <c r="G237" s="117"/>
    </row>
    <row r="238" spans="1:7" ht="12.75" customHeight="1" x14ac:dyDescent="0.15">
      <c r="A238" s="121" t="s">
        <v>349</v>
      </c>
      <c r="B238" s="108" t="s">
        <v>351</v>
      </c>
      <c r="C238" s="75">
        <f>SUM(C240)</f>
        <v>0</v>
      </c>
      <c r="D238" s="75">
        <f>SUM(D240)</f>
        <v>0</v>
      </c>
      <c r="E238" s="75">
        <f>SUM(E240)</f>
        <v>1563419.22</v>
      </c>
      <c r="F238" s="75">
        <f>SUM(F240)</f>
        <v>0</v>
      </c>
      <c r="G238" s="76">
        <f>SUM(G240)</f>
        <v>1563419.22</v>
      </c>
    </row>
    <row r="239" spans="1:7" ht="12.75" customHeight="1" x14ac:dyDescent="0.15">
      <c r="A239" s="170"/>
      <c r="B239" s="171"/>
      <c r="C239" s="116"/>
      <c r="D239" s="116"/>
      <c r="E239" s="116"/>
      <c r="F239" s="116"/>
      <c r="G239" s="117"/>
    </row>
    <row r="240" spans="1:7" ht="12.75" customHeight="1" x14ac:dyDescent="0.15">
      <c r="A240" s="170" t="s">
        <v>350</v>
      </c>
      <c r="B240" s="143" t="s">
        <v>352</v>
      </c>
      <c r="C240" s="111"/>
      <c r="D240" s="111"/>
      <c r="E240" s="111">
        <v>1563419.22</v>
      </c>
      <c r="F240" s="112"/>
      <c r="G240" s="113">
        <f>SUM(C240:F240)</f>
        <v>1563419.22</v>
      </c>
    </row>
    <row r="241" spans="1:7" ht="12.75" customHeight="1" x14ac:dyDescent="0.15">
      <c r="A241" s="170"/>
      <c r="B241" s="171"/>
      <c r="C241" s="116"/>
      <c r="D241" s="116"/>
      <c r="E241" s="116"/>
      <c r="F241" s="116"/>
      <c r="G241" s="117"/>
    </row>
    <row r="242" spans="1:7" ht="12.75" customHeight="1" x14ac:dyDescent="0.15">
      <c r="A242" s="121" t="s">
        <v>308</v>
      </c>
      <c r="B242" s="108" t="s">
        <v>309</v>
      </c>
      <c r="C242" s="75">
        <f>SUM(C244:C245)</f>
        <v>0</v>
      </c>
      <c r="D242" s="75">
        <f>SUM(D244:D245)</f>
        <v>0</v>
      </c>
      <c r="E242" s="75">
        <f>SUM(E244:E245)</f>
        <v>0</v>
      </c>
      <c r="F242" s="75">
        <f>SUM(F244:F245)</f>
        <v>693897.31</v>
      </c>
      <c r="G242" s="76">
        <f>SUM(G244:G245)</f>
        <v>693897.31</v>
      </c>
    </row>
    <row r="243" spans="1:7" ht="12.75" customHeight="1" x14ac:dyDescent="0.15">
      <c r="A243" s="170"/>
      <c r="B243" s="171"/>
      <c r="C243" s="116"/>
      <c r="D243" s="116"/>
      <c r="E243" s="116"/>
      <c r="F243" s="116"/>
      <c r="G243" s="117"/>
    </row>
    <row r="244" spans="1:7" ht="12.75" hidden="1" customHeight="1" x14ac:dyDescent="0.15">
      <c r="A244" s="127" t="s">
        <v>85</v>
      </c>
      <c r="B244" s="110" t="s">
        <v>310</v>
      </c>
      <c r="C244" s="111"/>
      <c r="D244" s="111"/>
      <c r="E244" s="111"/>
      <c r="F244" s="112"/>
      <c r="G244" s="113">
        <f>SUM(C244:F244)</f>
        <v>0</v>
      </c>
    </row>
    <row r="245" spans="1:7" ht="12.75" customHeight="1" x14ac:dyDescent="0.15">
      <c r="A245" s="151" t="s">
        <v>311</v>
      </c>
      <c r="B245" s="110" t="s">
        <v>312</v>
      </c>
      <c r="C245" s="111">
        <v>0</v>
      </c>
      <c r="D245" s="111">
        <v>0</v>
      </c>
      <c r="E245" s="111">
        <v>0</v>
      </c>
      <c r="F245" s="112">
        <v>693897.31</v>
      </c>
      <c r="G245" s="113">
        <f>SUM(C245:F245)</f>
        <v>693897.31</v>
      </c>
    </row>
    <row r="246" spans="1:7" ht="12.75" hidden="1" customHeight="1" thickBot="1" x14ac:dyDescent="0.2">
      <c r="A246" s="155"/>
      <c r="B246" s="156"/>
      <c r="C246" s="157"/>
      <c r="D246" s="157"/>
      <c r="E246" s="157"/>
      <c r="F246" s="157"/>
      <c r="G246" s="158"/>
    </row>
    <row r="247" spans="1:7" ht="18.75" hidden="1" customHeight="1" x14ac:dyDescent="0.15">
      <c r="A247" s="138">
        <v>9</v>
      </c>
      <c r="B247" s="97" t="s">
        <v>313</v>
      </c>
      <c r="C247" s="139">
        <f>+C249+C253</f>
        <v>0</v>
      </c>
      <c r="D247" s="139">
        <f>+D249+D253</f>
        <v>0</v>
      </c>
      <c r="E247" s="139">
        <f>+E249+E253</f>
        <v>0</v>
      </c>
      <c r="F247" s="139"/>
      <c r="G247" s="140">
        <f>+G249+G253</f>
        <v>0</v>
      </c>
    </row>
    <row r="248" spans="1:7" ht="12.75" hidden="1" customHeight="1" x14ac:dyDescent="0.15">
      <c r="A248" s="90"/>
      <c r="B248" s="91"/>
      <c r="C248" s="119"/>
      <c r="D248" s="119"/>
      <c r="E248" s="119"/>
      <c r="F248" s="119"/>
      <c r="G248" s="161"/>
    </row>
    <row r="249" spans="1:7" ht="12.75" hidden="1" customHeight="1" outlineLevel="1" x14ac:dyDescent="0.15">
      <c r="A249" s="121" t="s">
        <v>314</v>
      </c>
      <c r="B249" s="108" t="s">
        <v>315</v>
      </c>
      <c r="C249" s="75">
        <f>SUM(C251)</f>
        <v>0</v>
      </c>
      <c r="D249" s="75">
        <f>SUM(D251)</f>
        <v>0</v>
      </c>
      <c r="E249" s="75">
        <f>SUM(E251)</f>
        <v>0</v>
      </c>
      <c r="F249" s="75"/>
      <c r="G249" s="76">
        <f>SUM(G251)</f>
        <v>0</v>
      </c>
    </row>
    <row r="250" spans="1:7" ht="12.75" hidden="1" customHeight="1" outlineLevel="1" x14ac:dyDescent="0.15">
      <c r="A250" s="170"/>
      <c r="B250" s="171"/>
      <c r="C250" s="116"/>
      <c r="D250" s="116"/>
      <c r="E250" s="116"/>
      <c r="F250" s="116"/>
      <c r="G250" s="126"/>
    </row>
    <row r="251" spans="1:7" ht="12.75" hidden="1" customHeight="1" outlineLevel="1" x14ac:dyDescent="0.15">
      <c r="A251" s="172" t="s">
        <v>316</v>
      </c>
      <c r="B251" s="173" t="s">
        <v>317</v>
      </c>
      <c r="C251" s="111"/>
      <c r="D251" s="111"/>
      <c r="E251" s="111"/>
      <c r="F251" s="112"/>
      <c r="G251" s="113">
        <f>SUM(C251:E251)</f>
        <v>0</v>
      </c>
    </row>
    <row r="252" spans="1:7" ht="12.75" hidden="1" customHeight="1" outlineLevel="1" x14ac:dyDescent="0.15">
      <c r="A252" s="172"/>
      <c r="B252" s="173"/>
      <c r="C252" s="116"/>
      <c r="D252" s="116"/>
      <c r="E252" s="116"/>
      <c r="F252" s="116"/>
      <c r="G252" s="126"/>
    </row>
    <row r="253" spans="1:7" ht="12.75" hidden="1" customHeight="1" x14ac:dyDescent="0.15">
      <c r="A253" s="121" t="s">
        <v>318</v>
      </c>
      <c r="B253" s="108" t="s">
        <v>319</v>
      </c>
      <c r="C253" s="75">
        <f>SUM(C255:C256)</f>
        <v>0</v>
      </c>
      <c r="D253" s="75">
        <f>SUM(D255:D256)</f>
        <v>0</v>
      </c>
      <c r="E253" s="75">
        <f>SUM(E255:E256)</f>
        <v>0</v>
      </c>
      <c r="F253" s="75"/>
      <c r="G253" s="76">
        <f>SUM(G255:G256)</f>
        <v>0</v>
      </c>
    </row>
    <row r="254" spans="1:7" ht="12.75" hidden="1" customHeight="1" x14ac:dyDescent="0.15">
      <c r="A254" s="170"/>
      <c r="B254" s="171"/>
      <c r="C254" s="116"/>
      <c r="D254" s="116"/>
      <c r="E254" s="116"/>
      <c r="F254" s="116"/>
      <c r="G254" s="126"/>
    </row>
    <row r="255" spans="1:7" ht="12.75" hidden="1" customHeight="1" x14ac:dyDescent="0.15">
      <c r="A255" s="155" t="s">
        <v>134</v>
      </c>
      <c r="B255" s="173" t="s">
        <v>320</v>
      </c>
      <c r="C255" s="111"/>
      <c r="D255" s="111"/>
      <c r="E255" s="111"/>
      <c r="F255" s="112"/>
      <c r="G255" s="113">
        <f>SUM(C255:E255)</f>
        <v>0</v>
      </c>
    </row>
    <row r="256" spans="1:7" ht="12.75" hidden="1" customHeight="1" outlineLevel="1" thickBot="1" x14ac:dyDescent="0.2">
      <c r="A256" s="155" t="s">
        <v>321</v>
      </c>
      <c r="B256" s="174" t="s">
        <v>322</v>
      </c>
      <c r="C256" s="111"/>
      <c r="D256" s="111"/>
      <c r="E256" s="111"/>
      <c r="F256" s="112"/>
      <c r="G256" s="113">
        <f>SUM(C256:E256)</f>
        <v>0</v>
      </c>
    </row>
    <row r="257" spans="1:7" ht="12.75" customHeight="1" collapsed="1" thickBot="1" x14ac:dyDescent="0.2">
      <c r="A257" s="130"/>
      <c r="B257" s="131"/>
      <c r="C257" s="132"/>
      <c r="D257" s="132"/>
      <c r="E257" s="132"/>
      <c r="F257" s="132"/>
      <c r="G257" s="175"/>
    </row>
    <row r="258" spans="1:7" ht="12.75" customHeight="1" thickBot="1" x14ac:dyDescent="0.2">
      <c r="A258" s="176"/>
      <c r="B258" s="177"/>
      <c r="C258" s="178"/>
      <c r="D258" s="178"/>
      <c r="E258" s="178"/>
      <c r="F258" s="178"/>
      <c r="G258" s="178"/>
    </row>
    <row r="259" spans="1:7" ht="12" thickTop="1" x14ac:dyDescent="0.15"/>
  </sheetData>
  <mergeCells count="6">
    <mergeCell ref="C49:E49"/>
    <mergeCell ref="A2:G2"/>
    <mergeCell ref="A3:G3"/>
    <mergeCell ref="A4:G4"/>
    <mergeCell ref="A5:G5"/>
    <mergeCell ref="C47:E47"/>
  </mergeCells>
  <printOptions horizontalCentered="1"/>
  <pageMargins left="0.39370078740157483" right="0.39370078740157483" top="0.78740157480314965" bottom="0.78740157480314965" header="0.59055118110236227" footer="0.59055118110236227"/>
  <pageSetup scale="75" firstPageNumber="5" orientation="portrait" useFirstPageNumber="1" r:id="rId1"/>
  <headerFooter>
    <oddFooter>&amp;C&amp;"Tw Cen MT,Normal"&amp;P</oddFooter>
  </headerFooter>
  <rowBreaks count="1" manualBreakCount="1">
    <brk id="85" max="16383" man="1"/>
  </rowBreaks>
  <ignoredErrors>
    <ignoredError sqref="D18:G18 D22:G27 D20 F20 D21 F21 D31:G34 D30 F30:G30 E17:G17 G19 D29:G29 D28 F28:G28 D45:G46 D44 F44:G44 D36:G43 D35 F35:G35" formulaRange="1"/>
    <ignoredError sqref="E28" formula="1" formulaRange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5"/>
  <sheetViews>
    <sheetView showGridLines="0" topLeftCell="B5" workbookViewId="0">
      <selection activeCell="E43" sqref="E43"/>
    </sheetView>
  </sheetViews>
  <sheetFormatPr baseColWidth="10" defaultRowHeight="12.75" x14ac:dyDescent="0.2"/>
  <cols>
    <col min="1" max="1" width="2.5703125" hidden="1" customWidth="1"/>
    <col min="2" max="2" width="38.140625" style="15" customWidth="1"/>
    <col min="3" max="3" width="13" style="15" customWidth="1"/>
    <col min="4" max="4" width="13.28515625" style="203" customWidth="1"/>
    <col min="5" max="5" width="15.85546875" bestFit="1" customWidth="1"/>
    <col min="6" max="6" width="0" hidden="1" customWidth="1"/>
    <col min="7" max="7" width="2.42578125" customWidth="1"/>
    <col min="8" max="8" width="12.7109375" bestFit="1" customWidth="1"/>
  </cols>
  <sheetData>
    <row r="1" spans="2:10" hidden="1" x14ac:dyDescent="0.2"/>
    <row r="2" spans="2:10" s="1" customFormat="1" ht="15.6" customHeight="1" x14ac:dyDescent="0.2">
      <c r="B2" s="198"/>
      <c r="C2" s="198"/>
      <c r="D2" s="198"/>
      <c r="E2" s="198"/>
      <c r="F2" s="198"/>
      <c r="G2" s="198"/>
      <c r="H2" s="26"/>
      <c r="I2" s="199"/>
    </row>
    <row r="3" spans="2:10" s="1" customFormat="1" ht="15.6" customHeight="1" x14ac:dyDescent="0.25">
      <c r="B3" s="460" t="s">
        <v>326</v>
      </c>
      <c r="C3" s="460"/>
      <c r="D3" s="460"/>
      <c r="E3" s="460"/>
      <c r="F3" s="200"/>
      <c r="G3" s="200"/>
      <c r="H3" s="26"/>
      <c r="I3" s="199"/>
    </row>
    <row r="4" spans="2:10" s="1" customFormat="1" ht="16.149999999999999" customHeight="1" x14ac:dyDescent="0.25">
      <c r="B4" s="460" t="s">
        <v>0</v>
      </c>
      <c r="C4" s="460"/>
      <c r="D4" s="460"/>
      <c r="E4" s="460"/>
      <c r="F4" s="200"/>
      <c r="G4" s="200"/>
      <c r="H4" s="26"/>
      <c r="I4" s="199"/>
    </row>
    <row r="5" spans="2:10" s="1" customFormat="1" ht="12" customHeight="1" thickBot="1" x14ac:dyDescent="0.3">
      <c r="B5" s="201"/>
      <c r="C5" s="201"/>
      <c r="D5" s="201"/>
      <c r="E5" s="201"/>
      <c r="F5" s="201"/>
      <c r="G5" s="202"/>
      <c r="H5" s="26"/>
      <c r="I5" s="199"/>
    </row>
    <row r="6" spans="2:10" ht="8.4499999999999993" customHeight="1" thickTop="1" x14ac:dyDescent="0.2"/>
    <row r="7" spans="2:10" ht="15.6" customHeight="1" x14ac:dyDescent="0.2">
      <c r="B7" s="461" t="s">
        <v>495</v>
      </c>
      <c r="C7" s="461"/>
      <c r="D7" s="461"/>
      <c r="E7" s="461"/>
    </row>
    <row r="8" spans="2:10" ht="12" customHeight="1" x14ac:dyDescent="0.25">
      <c r="B8" s="204"/>
      <c r="C8" s="205"/>
      <c r="D8" s="206"/>
      <c r="E8" s="207"/>
    </row>
    <row r="9" spans="2:10" ht="15" customHeight="1" x14ac:dyDescent="0.2">
      <c r="B9" s="208" t="s">
        <v>382</v>
      </c>
      <c r="C9" s="209"/>
      <c r="D9" s="210"/>
      <c r="E9" s="211">
        <f>+D11+D25</f>
        <v>3625858699.1799998</v>
      </c>
      <c r="H9" s="190"/>
      <c r="I9" s="288"/>
      <c r="J9" s="288"/>
    </row>
    <row r="10" spans="2:10" s="11" customFormat="1" ht="9" customHeight="1" x14ac:dyDescent="0.25">
      <c r="B10" s="212"/>
      <c r="C10" s="213"/>
      <c r="D10" s="214"/>
      <c r="E10" s="215"/>
    </row>
    <row r="11" spans="2:10" s="11" customFormat="1" ht="15" customHeight="1" x14ac:dyDescent="0.25">
      <c r="B11" s="216" t="s">
        <v>378</v>
      </c>
      <c r="C11" s="217"/>
      <c r="D11" s="218">
        <f>SUM(C15:C21)</f>
        <v>331160712.89999998</v>
      </c>
      <c r="E11" s="215"/>
    </row>
    <row r="12" spans="2:10" s="11" customFormat="1" ht="8.25" customHeight="1" x14ac:dyDescent="0.25">
      <c r="B12" s="212"/>
      <c r="C12" s="213"/>
      <c r="D12" s="214"/>
      <c r="E12" s="215"/>
    </row>
    <row r="13" spans="2:10" s="11" customFormat="1" ht="15" customHeight="1" x14ac:dyDescent="0.25">
      <c r="B13" s="219" t="s">
        <v>383</v>
      </c>
      <c r="C13" s="213"/>
      <c r="D13" s="214"/>
      <c r="E13" s="215"/>
    </row>
    <row r="14" spans="2:10" s="11" customFormat="1" ht="10.9" customHeight="1" x14ac:dyDescent="0.25">
      <c r="B14" s="212"/>
      <c r="C14" s="213"/>
      <c r="D14" s="214"/>
      <c r="E14" s="215"/>
    </row>
    <row r="15" spans="2:10" ht="13.9" customHeight="1" x14ac:dyDescent="0.25">
      <c r="B15" s="205" t="str">
        <f>+'RESUMEN DE LIQUIDACION'!A48</f>
        <v>PROGRAMA 01</v>
      </c>
      <c r="C15" s="220">
        <f>+'RESUMEN DE LIQUIDACION'!C48</f>
        <v>109256965.54000001</v>
      </c>
      <c r="D15" s="221"/>
      <c r="E15" s="207"/>
    </row>
    <row r="16" spans="2:10" ht="13.9" customHeight="1" x14ac:dyDescent="0.25">
      <c r="B16" s="205" t="str">
        <f>+'RESUMEN DE LIQUIDACION'!A49</f>
        <v>PROGRAMA 02</v>
      </c>
      <c r="C16" s="220">
        <f>+'RESUMEN DE LIQUIDACION'!C49</f>
        <v>40591378.280000001</v>
      </c>
      <c r="D16" s="221"/>
      <c r="E16" s="207"/>
    </row>
    <row r="17" spans="2:5" ht="13.9" customHeight="1" x14ac:dyDescent="0.25">
      <c r="B17" s="205" t="str">
        <f>+'RESUMEN DE LIQUIDACION'!A50</f>
        <v>DEE</v>
      </c>
      <c r="C17" s="220">
        <f>+'RESUMEN DE LIQUIDACION'!C50</f>
        <v>3816871.25</v>
      </c>
      <c r="D17" s="221"/>
      <c r="E17" s="207"/>
    </row>
    <row r="18" spans="2:5" ht="15.75" x14ac:dyDescent="0.25">
      <c r="B18" s="205" t="str">
        <f>+'RESUMEN DE LIQUIDACION'!A51</f>
        <v>Unidad IPC</v>
      </c>
      <c r="C18" s="220">
        <f>+'RESUMEN DE LIQUIDACION'!C51</f>
        <v>17398236.399999999</v>
      </c>
      <c r="D18" s="221"/>
      <c r="E18" s="207"/>
    </row>
    <row r="19" spans="2:5" ht="13.9" customHeight="1" x14ac:dyDescent="0.25">
      <c r="B19" s="205" t="str">
        <f>+'RESUMEN DE LIQUIDACION'!A52</f>
        <v>PROGRAMA 03</v>
      </c>
      <c r="C19" s="220">
        <f>+'RESUMEN DE LIQUIDACION'!C52</f>
        <v>130133753.94999999</v>
      </c>
      <c r="D19" s="221"/>
      <c r="E19" s="207"/>
    </row>
    <row r="20" spans="2:5" ht="13.9" customHeight="1" x14ac:dyDescent="0.25">
      <c r="B20" s="205" t="str">
        <f>+'RESUMEN DE LIQUIDACION'!A53</f>
        <v>PROGRAMA 04</v>
      </c>
      <c r="C20" s="220">
        <f>+'RESUMEN DE LIQUIDACION'!C53</f>
        <v>29963507.48</v>
      </c>
      <c r="D20" s="221"/>
      <c r="E20" s="207"/>
    </row>
    <row r="21" spans="2:5" ht="13.9" customHeight="1" x14ac:dyDescent="0.25">
      <c r="B21" s="205" t="str">
        <f>+'RESUMEN DE LIQUIDACION'!A54</f>
        <v>VENTAS DE SERVICIOS Y OTROS ING</v>
      </c>
      <c r="C21" s="220">
        <f>+'RESUMEN DE LIQUIDACION'!C54</f>
        <v>0</v>
      </c>
      <c r="D21" s="221"/>
      <c r="E21" s="207"/>
    </row>
    <row r="22" spans="2:5" ht="8.4499999999999993" customHeight="1" x14ac:dyDescent="0.25">
      <c r="B22" s="205"/>
      <c r="C22" s="220"/>
      <c r="D22" s="221"/>
      <c r="E22" s="207"/>
    </row>
    <row r="23" spans="2:5" ht="15" customHeight="1" x14ac:dyDescent="0.25">
      <c r="B23" s="222" t="s">
        <v>384</v>
      </c>
      <c r="C23" s="223">
        <f>SUM(C15:C22)</f>
        <v>331160712.89999998</v>
      </c>
      <c r="D23" s="221"/>
      <c r="E23" s="207"/>
    </row>
    <row r="24" spans="2:5" ht="7.5" customHeight="1" x14ac:dyDescent="0.25">
      <c r="B24" s="205"/>
      <c r="C24" s="220"/>
      <c r="D24" s="221"/>
      <c r="E24" s="207"/>
    </row>
    <row r="25" spans="2:5" ht="15" customHeight="1" x14ac:dyDescent="0.25">
      <c r="B25" s="216" t="s">
        <v>379</v>
      </c>
      <c r="C25" s="217"/>
      <c r="D25" s="224">
        <f>+C31+C54</f>
        <v>3294697986.2799997</v>
      </c>
      <c r="E25" s="207"/>
    </row>
    <row r="26" spans="2:5" ht="9.75" customHeight="1" x14ac:dyDescent="0.25">
      <c r="B26" s="205"/>
      <c r="C26" s="220"/>
      <c r="D26" s="221"/>
      <c r="E26" s="207"/>
    </row>
    <row r="27" spans="2:5" ht="15" customHeight="1" x14ac:dyDescent="0.25">
      <c r="B27" s="219" t="s">
        <v>383</v>
      </c>
      <c r="C27" s="220"/>
      <c r="D27" s="221"/>
      <c r="E27" s="207"/>
    </row>
    <row r="28" spans="2:5" ht="6.75" customHeight="1" x14ac:dyDescent="0.25">
      <c r="B28" s="205"/>
      <c r="C28" s="220"/>
      <c r="D28" s="221"/>
      <c r="E28" s="207"/>
    </row>
    <row r="29" spans="2:5" ht="13.9" customHeight="1" x14ac:dyDescent="0.25">
      <c r="B29" s="15" t="s">
        <v>332</v>
      </c>
      <c r="C29" s="220">
        <f>+'RESUMEN DE LIQUIDACION'!C65</f>
        <v>27925467.800000001</v>
      </c>
      <c r="E29" s="207"/>
    </row>
    <row r="30" spans="2:5" ht="7.9" customHeight="1" x14ac:dyDescent="0.25">
      <c r="C30" s="220"/>
      <c r="E30" s="207"/>
    </row>
    <row r="31" spans="2:5" ht="15" customHeight="1" x14ac:dyDescent="0.25">
      <c r="B31" s="222" t="s">
        <v>384</v>
      </c>
      <c r="C31" s="223">
        <f>SUM(C29:C30)</f>
        <v>27925467.800000001</v>
      </c>
      <c r="E31" s="207"/>
    </row>
    <row r="32" spans="2:5" ht="9.75" customHeight="1" x14ac:dyDescent="0.25">
      <c r="C32" s="220"/>
      <c r="E32" s="207"/>
    </row>
    <row r="33" spans="2:5" ht="15" customHeight="1" x14ac:dyDescent="0.2">
      <c r="B33" s="225" t="s">
        <v>442</v>
      </c>
      <c r="C33" s="298">
        <f>SUM(C35:C43)</f>
        <v>1484821887.3199999</v>
      </c>
      <c r="D33" s="206"/>
      <c r="E33" s="206"/>
    </row>
    <row r="34" spans="2:5" ht="7.5" customHeight="1" x14ac:dyDescent="0.25">
      <c r="C34" s="220"/>
      <c r="E34" s="207"/>
    </row>
    <row r="35" spans="2:5" ht="15.75" x14ac:dyDescent="0.25">
      <c r="B35" s="15" t="s">
        <v>344</v>
      </c>
      <c r="C35" s="220">
        <f>+'RESUMEN DE LIQUIDACION'!C56</f>
        <v>22990575.82</v>
      </c>
      <c r="E35" s="207"/>
    </row>
    <row r="36" spans="2:5" ht="15.75" x14ac:dyDescent="0.25">
      <c r="B36" s="15" t="s">
        <v>387</v>
      </c>
      <c r="C36" s="220">
        <f>+'RESUMEN DE LIQUIDACION'!C60</f>
        <v>26300489.219999999</v>
      </c>
      <c r="E36" s="207"/>
    </row>
    <row r="37" spans="2:5" ht="15.75" x14ac:dyDescent="0.25">
      <c r="B37" s="15" t="s">
        <v>388</v>
      </c>
      <c r="C37" s="220">
        <f>+'RESUMEN DE LIQUIDACION'!C63</f>
        <v>0</v>
      </c>
      <c r="E37" s="207"/>
    </row>
    <row r="38" spans="2:5" ht="15.75" x14ac:dyDescent="0.25">
      <c r="B38" s="15" t="s">
        <v>389</v>
      </c>
      <c r="C38" s="220">
        <f>+'RESUMEN DE LIQUIDACION'!C64</f>
        <v>33820234.450000003</v>
      </c>
      <c r="E38" s="207"/>
    </row>
    <row r="39" spans="2:5" x14ac:dyDescent="0.2">
      <c r="B39" s="15" t="s">
        <v>333</v>
      </c>
      <c r="C39" s="220">
        <f>+'RESUMEN DE LIQUIDACION'!C67</f>
        <v>1178505492.48</v>
      </c>
      <c r="D39" s="220"/>
      <c r="E39" s="220"/>
    </row>
    <row r="40" spans="2:5" ht="15.75" x14ac:dyDescent="0.25">
      <c r="B40" s="15" t="s">
        <v>448</v>
      </c>
      <c r="C40" s="220">
        <f>+'RESUMEN DE LIQUIDACION'!C68</f>
        <v>122803613.05</v>
      </c>
      <c r="E40" s="207"/>
    </row>
    <row r="41" spans="2:5" ht="15.75" x14ac:dyDescent="0.25">
      <c r="B41" s="15" t="s">
        <v>447</v>
      </c>
      <c r="C41" s="220">
        <f>+'RESUMEN DE LIQUIDACION'!C69</f>
        <v>37947666.710000001</v>
      </c>
      <c r="E41" s="207"/>
    </row>
    <row r="42" spans="2:5" ht="15.75" x14ac:dyDescent="0.25">
      <c r="B42" s="15" t="str">
        <f>+'RESUMEN DE LIQUIDACION'!A71</f>
        <v>SUPERAVIT ENAE (OCDE)</v>
      </c>
      <c r="C42" s="220">
        <f>+'RESUMEN DE LIQUIDACION'!C71</f>
        <v>13893253</v>
      </c>
      <c r="E42" s="207"/>
    </row>
    <row r="43" spans="2:5" ht="15.75" x14ac:dyDescent="0.25">
      <c r="B43" s="15" t="s">
        <v>449</v>
      </c>
      <c r="C43" s="220">
        <f>+'RESUMEN DE LIQUIDACION'!C70</f>
        <v>48560562.590000004</v>
      </c>
      <c r="E43" s="207"/>
    </row>
    <row r="44" spans="2:5" ht="7.5" customHeight="1" x14ac:dyDescent="0.25">
      <c r="C44" s="220"/>
      <c r="E44" s="207"/>
    </row>
    <row r="45" spans="2:5" x14ac:dyDescent="0.2">
      <c r="B45" s="225" t="s">
        <v>443</v>
      </c>
      <c r="C45" s="298">
        <f>SUM(C47:C52)</f>
        <v>1781950631.1599998</v>
      </c>
      <c r="D45" s="206"/>
      <c r="E45" s="206"/>
    </row>
    <row r="46" spans="2:5" ht="7.5" customHeight="1" x14ac:dyDescent="0.25">
      <c r="C46" s="220"/>
      <c r="E46" s="207"/>
    </row>
    <row r="47" spans="2:5" ht="15.75" hidden="1" x14ac:dyDescent="0.25">
      <c r="B47" s="15" t="s">
        <v>485</v>
      </c>
      <c r="C47" s="220">
        <f>+'RESUMEN DE LIQUIDACION'!C57</f>
        <v>0</v>
      </c>
      <c r="E47" s="207"/>
    </row>
    <row r="48" spans="2:5" ht="15.75" hidden="1" x14ac:dyDescent="0.25">
      <c r="B48" s="15" t="str">
        <f>+'RESUMEN DE LIQUIDACION'!A58</f>
        <v>ENC. ESPECIALES (EMNA)</v>
      </c>
      <c r="C48" s="220">
        <f>+'RESUMEN DE LIQUIDACION'!C58</f>
        <v>0</v>
      </c>
      <c r="E48" s="207"/>
    </row>
    <row r="49" spans="2:5" ht="15.75" x14ac:dyDescent="0.25">
      <c r="B49" s="15" t="s">
        <v>446</v>
      </c>
      <c r="C49" s="220">
        <f>+'RESUMEN DE LIQUIDACION'!C59</f>
        <v>15693671.27</v>
      </c>
      <c r="E49" s="207"/>
    </row>
    <row r="50" spans="2:5" ht="15.75" x14ac:dyDescent="0.25">
      <c r="B50" s="15" t="s">
        <v>462</v>
      </c>
      <c r="C50" s="220">
        <f>+'RESUMEN DE LIQUIDACION'!C73</f>
        <v>22683425.819999993</v>
      </c>
      <c r="E50" s="207"/>
    </row>
    <row r="51" spans="2:5" x14ac:dyDescent="0.2">
      <c r="B51" s="15" t="s">
        <v>463</v>
      </c>
      <c r="C51" s="220">
        <f>+'RESUMEN DE LIQUIDACION'!C72</f>
        <v>1691570900.03</v>
      </c>
      <c r="D51" s="220"/>
      <c r="E51" s="220"/>
    </row>
    <row r="52" spans="2:5" ht="15.75" x14ac:dyDescent="0.25">
      <c r="B52" s="15" t="s">
        <v>465</v>
      </c>
      <c r="C52" s="220">
        <f>+'RESUMEN DE LIQUIDACION'!C66</f>
        <v>52002634.039999999</v>
      </c>
      <c r="E52" s="207"/>
    </row>
    <row r="53" spans="2:5" ht="6.75" customHeight="1" x14ac:dyDescent="0.25">
      <c r="C53" s="220"/>
      <c r="E53" s="207"/>
    </row>
    <row r="54" spans="2:5" ht="15" customHeight="1" x14ac:dyDescent="0.25">
      <c r="B54" s="222" t="s">
        <v>415</v>
      </c>
      <c r="C54" s="223">
        <f>+C45+C33</f>
        <v>3266772518.4799995</v>
      </c>
      <c r="E54" s="207"/>
    </row>
    <row r="55" spans="2:5" ht="15.75" x14ac:dyDescent="0.25">
      <c r="B55" s="205"/>
      <c r="C55" s="220"/>
      <c r="E55" s="207"/>
    </row>
  </sheetData>
  <mergeCells count="3">
    <mergeCell ref="B3:E3"/>
    <mergeCell ref="B4:E4"/>
    <mergeCell ref="B7:E7"/>
  </mergeCells>
  <printOptions horizontalCentered="1"/>
  <pageMargins left="0.78740157480314965" right="0.78740157480314965" top="0.78740157480314965" bottom="0.78740157480314965" header="0.59055118110236227" footer="0.59055118110236227"/>
  <pageSetup scale="95" firstPageNumber="9" orientation="portrait" useFirstPageNumber="1" r:id="rId1"/>
  <headerFooter>
    <oddFooter>&amp;C&amp;"Tw Cen MT,Normal"&amp;P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58"/>
  <sheetViews>
    <sheetView showGridLines="0" zoomScaleNormal="100" workbookViewId="0">
      <selection activeCell="H1" sqref="H1"/>
    </sheetView>
  </sheetViews>
  <sheetFormatPr baseColWidth="10" defaultColWidth="16" defaultRowHeight="12" outlineLevelRow="1" x14ac:dyDescent="0.2"/>
  <cols>
    <col min="1" max="1" width="36.28515625" style="203" customWidth="1"/>
    <col min="2" max="2" width="15.42578125" style="203" bestFit="1" customWidth="1"/>
    <col min="3" max="3" width="16" style="328" customWidth="1"/>
    <col min="4" max="4" width="61.7109375" style="328" bestFit="1" customWidth="1"/>
    <col min="5" max="5" width="12.28515625" style="425" customWidth="1"/>
    <col min="6" max="250" width="16" style="328"/>
    <col min="251" max="251" width="40" style="328" bestFit="1" customWidth="1"/>
    <col min="252" max="252" width="14.5703125" style="328" customWidth="1"/>
    <col min="253" max="253" width="16" style="328" customWidth="1"/>
    <col min="254" max="254" width="47.7109375" style="328" bestFit="1" customWidth="1"/>
    <col min="255" max="255" width="16" style="328" customWidth="1"/>
    <col min="256" max="506" width="16" style="328"/>
    <col min="507" max="507" width="40" style="328" bestFit="1" customWidth="1"/>
    <col min="508" max="508" width="14.5703125" style="328" customWidth="1"/>
    <col min="509" max="509" width="16" style="328" customWidth="1"/>
    <col min="510" max="510" width="47.7109375" style="328" bestFit="1" customWidth="1"/>
    <col min="511" max="511" width="16" style="328" customWidth="1"/>
    <col min="512" max="762" width="16" style="328"/>
    <col min="763" max="763" width="40" style="328" bestFit="1" customWidth="1"/>
    <col min="764" max="764" width="14.5703125" style="328" customWidth="1"/>
    <col min="765" max="765" width="16" style="328" customWidth="1"/>
    <col min="766" max="766" width="47.7109375" style="328" bestFit="1" customWidth="1"/>
    <col min="767" max="767" width="16" style="328" customWidth="1"/>
    <col min="768" max="1018" width="16" style="328"/>
    <col min="1019" max="1019" width="40" style="328" bestFit="1" customWidth="1"/>
    <col min="1020" max="1020" width="14.5703125" style="328" customWidth="1"/>
    <col min="1021" max="1021" width="16" style="328" customWidth="1"/>
    <col min="1022" max="1022" width="47.7109375" style="328" bestFit="1" customWidth="1"/>
    <col min="1023" max="1023" width="16" style="328" customWidth="1"/>
    <col min="1024" max="1274" width="16" style="328"/>
    <col min="1275" max="1275" width="40" style="328" bestFit="1" customWidth="1"/>
    <col min="1276" max="1276" width="14.5703125" style="328" customWidth="1"/>
    <col min="1277" max="1277" width="16" style="328" customWidth="1"/>
    <col min="1278" max="1278" width="47.7109375" style="328" bestFit="1" customWidth="1"/>
    <col min="1279" max="1279" width="16" style="328" customWidth="1"/>
    <col min="1280" max="1530" width="16" style="328"/>
    <col min="1531" max="1531" width="40" style="328" bestFit="1" customWidth="1"/>
    <col min="1532" max="1532" width="14.5703125" style="328" customWidth="1"/>
    <col min="1533" max="1533" width="16" style="328" customWidth="1"/>
    <col min="1534" max="1534" width="47.7109375" style="328" bestFit="1" customWidth="1"/>
    <col min="1535" max="1535" width="16" style="328" customWidth="1"/>
    <col min="1536" max="1786" width="16" style="328"/>
    <col min="1787" max="1787" width="40" style="328" bestFit="1" customWidth="1"/>
    <col min="1788" max="1788" width="14.5703125" style="328" customWidth="1"/>
    <col min="1789" max="1789" width="16" style="328" customWidth="1"/>
    <col min="1790" max="1790" width="47.7109375" style="328" bestFit="1" customWidth="1"/>
    <col min="1791" max="1791" width="16" style="328" customWidth="1"/>
    <col min="1792" max="2042" width="16" style="328"/>
    <col min="2043" max="2043" width="40" style="328" bestFit="1" customWidth="1"/>
    <col min="2044" max="2044" width="14.5703125" style="328" customWidth="1"/>
    <col min="2045" max="2045" width="16" style="328" customWidth="1"/>
    <col min="2046" max="2046" width="47.7109375" style="328" bestFit="1" customWidth="1"/>
    <col min="2047" max="2047" width="16" style="328" customWidth="1"/>
    <col min="2048" max="2298" width="16" style="328"/>
    <col min="2299" max="2299" width="40" style="328" bestFit="1" customWidth="1"/>
    <col min="2300" max="2300" width="14.5703125" style="328" customWidth="1"/>
    <col min="2301" max="2301" width="16" style="328" customWidth="1"/>
    <col min="2302" max="2302" width="47.7109375" style="328" bestFit="1" customWidth="1"/>
    <col min="2303" max="2303" width="16" style="328" customWidth="1"/>
    <col min="2304" max="2554" width="16" style="328"/>
    <col min="2555" max="2555" width="40" style="328" bestFit="1" customWidth="1"/>
    <col min="2556" max="2556" width="14.5703125" style="328" customWidth="1"/>
    <col min="2557" max="2557" width="16" style="328" customWidth="1"/>
    <col min="2558" max="2558" width="47.7109375" style="328" bestFit="1" customWidth="1"/>
    <col min="2559" max="2559" width="16" style="328" customWidth="1"/>
    <col min="2560" max="2810" width="16" style="328"/>
    <col min="2811" max="2811" width="40" style="328" bestFit="1" customWidth="1"/>
    <col min="2812" max="2812" width="14.5703125" style="328" customWidth="1"/>
    <col min="2813" max="2813" width="16" style="328" customWidth="1"/>
    <col min="2814" max="2814" width="47.7109375" style="328" bestFit="1" customWidth="1"/>
    <col min="2815" max="2815" width="16" style="328" customWidth="1"/>
    <col min="2816" max="3066" width="16" style="328"/>
    <col min="3067" max="3067" width="40" style="328" bestFit="1" customWidth="1"/>
    <col min="3068" max="3068" width="14.5703125" style="328" customWidth="1"/>
    <col min="3069" max="3069" width="16" style="328" customWidth="1"/>
    <col min="3070" max="3070" width="47.7109375" style="328" bestFit="1" customWidth="1"/>
    <col min="3071" max="3071" width="16" style="328" customWidth="1"/>
    <col min="3072" max="3322" width="16" style="328"/>
    <col min="3323" max="3323" width="40" style="328" bestFit="1" customWidth="1"/>
    <col min="3324" max="3324" width="14.5703125" style="328" customWidth="1"/>
    <col min="3325" max="3325" width="16" style="328" customWidth="1"/>
    <col min="3326" max="3326" width="47.7109375" style="328" bestFit="1" customWidth="1"/>
    <col min="3327" max="3327" width="16" style="328" customWidth="1"/>
    <col min="3328" max="3578" width="16" style="328"/>
    <col min="3579" max="3579" width="40" style="328" bestFit="1" customWidth="1"/>
    <col min="3580" max="3580" width="14.5703125" style="328" customWidth="1"/>
    <col min="3581" max="3581" width="16" style="328" customWidth="1"/>
    <col min="3582" max="3582" width="47.7109375" style="328" bestFit="1" customWidth="1"/>
    <col min="3583" max="3583" width="16" style="328" customWidth="1"/>
    <col min="3584" max="3834" width="16" style="328"/>
    <col min="3835" max="3835" width="40" style="328" bestFit="1" customWidth="1"/>
    <col min="3836" max="3836" width="14.5703125" style="328" customWidth="1"/>
    <col min="3837" max="3837" width="16" style="328" customWidth="1"/>
    <col min="3838" max="3838" width="47.7109375" style="328" bestFit="1" customWidth="1"/>
    <col min="3839" max="3839" width="16" style="328" customWidth="1"/>
    <col min="3840" max="4090" width="16" style="328"/>
    <col min="4091" max="4091" width="40" style="328" bestFit="1" customWidth="1"/>
    <col min="4092" max="4092" width="14.5703125" style="328" customWidth="1"/>
    <col min="4093" max="4093" width="16" style="328" customWidth="1"/>
    <col min="4094" max="4094" width="47.7109375" style="328" bestFit="1" customWidth="1"/>
    <col min="4095" max="4095" width="16" style="328" customWidth="1"/>
    <col min="4096" max="4346" width="16" style="328"/>
    <col min="4347" max="4347" width="40" style="328" bestFit="1" customWidth="1"/>
    <col min="4348" max="4348" width="14.5703125" style="328" customWidth="1"/>
    <col min="4349" max="4349" width="16" style="328" customWidth="1"/>
    <col min="4350" max="4350" width="47.7109375" style="328" bestFit="1" customWidth="1"/>
    <col min="4351" max="4351" width="16" style="328" customWidth="1"/>
    <col min="4352" max="4602" width="16" style="328"/>
    <col min="4603" max="4603" width="40" style="328" bestFit="1" customWidth="1"/>
    <col min="4604" max="4604" width="14.5703125" style="328" customWidth="1"/>
    <col min="4605" max="4605" width="16" style="328" customWidth="1"/>
    <col min="4606" max="4606" width="47.7109375" style="328" bestFit="1" customWidth="1"/>
    <col min="4607" max="4607" width="16" style="328" customWidth="1"/>
    <col min="4608" max="4858" width="16" style="328"/>
    <col min="4859" max="4859" width="40" style="328" bestFit="1" customWidth="1"/>
    <col min="4860" max="4860" width="14.5703125" style="328" customWidth="1"/>
    <col min="4861" max="4861" width="16" style="328" customWidth="1"/>
    <col min="4862" max="4862" width="47.7109375" style="328" bestFit="1" customWidth="1"/>
    <col min="4863" max="4863" width="16" style="328" customWidth="1"/>
    <col min="4864" max="5114" width="16" style="328"/>
    <col min="5115" max="5115" width="40" style="328" bestFit="1" customWidth="1"/>
    <col min="5116" max="5116" width="14.5703125" style="328" customWidth="1"/>
    <col min="5117" max="5117" width="16" style="328" customWidth="1"/>
    <col min="5118" max="5118" width="47.7109375" style="328" bestFit="1" customWidth="1"/>
    <col min="5119" max="5119" width="16" style="328" customWidth="1"/>
    <col min="5120" max="5370" width="16" style="328"/>
    <col min="5371" max="5371" width="40" style="328" bestFit="1" customWidth="1"/>
    <col min="5372" max="5372" width="14.5703125" style="328" customWidth="1"/>
    <col min="5373" max="5373" width="16" style="328" customWidth="1"/>
    <col min="5374" max="5374" width="47.7109375" style="328" bestFit="1" customWidth="1"/>
    <col min="5375" max="5375" width="16" style="328" customWidth="1"/>
    <col min="5376" max="5626" width="16" style="328"/>
    <col min="5627" max="5627" width="40" style="328" bestFit="1" customWidth="1"/>
    <col min="5628" max="5628" width="14.5703125" style="328" customWidth="1"/>
    <col min="5629" max="5629" width="16" style="328" customWidth="1"/>
    <col min="5630" max="5630" width="47.7109375" style="328" bestFit="1" customWidth="1"/>
    <col min="5631" max="5631" width="16" style="328" customWidth="1"/>
    <col min="5632" max="5882" width="16" style="328"/>
    <col min="5883" max="5883" width="40" style="328" bestFit="1" customWidth="1"/>
    <col min="5884" max="5884" width="14.5703125" style="328" customWidth="1"/>
    <col min="5885" max="5885" width="16" style="328" customWidth="1"/>
    <col min="5886" max="5886" width="47.7109375" style="328" bestFit="1" customWidth="1"/>
    <col min="5887" max="5887" width="16" style="328" customWidth="1"/>
    <col min="5888" max="6138" width="16" style="328"/>
    <col min="6139" max="6139" width="40" style="328" bestFit="1" customWidth="1"/>
    <col min="6140" max="6140" width="14.5703125" style="328" customWidth="1"/>
    <col min="6141" max="6141" width="16" style="328" customWidth="1"/>
    <col min="6142" max="6142" width="47.7109375" style="328" bestFit="1" customWidth="1"/>
    <col min="6143" max="6143" width="16" style="328" customWidth="1"/>
    <col min="6144" max="6394" width="16" style="328"/>
    <col min="6395" max="6395" width="40" style="328" bestFit="1" customWidth="1"/>
    <col min="6396" max="6396" width="14.5703125" style="328" customWidth="1"/>
    <col min="6397" max="6397" width="16" style="328" customWidth="1"/>
    <col min="6398" max="6398" width="47.7109375" style="328" bestFit="1" customWidth="1"/>
    <col min="6399" max="6399" width="16" style="328" customWidth="1"/>
    <col min="6400" max="6650" width="16" style="328"/>
    <col min="6651" max="6651" width="40" style="328" bestFit="1" customWidth="1"/>
    <col min="6652" max="6652" width="14.5703125" style="328" customWidth="1"/>
    <col min="6653" max="6653" width="16" style="328" customWidth="1"/>
    <col min="6654" max="6654" width="47.7109375" style="328" bestFit="1" customWidth="1"/>
    <col min="6655" max="6655" width="16" style="328" customWidth="1"/>
    <col min="6656" max="6906" width="16" style="328"/>
    <col min="6907" max="6907" width="40" style="328" bestFit="1" customWidth="1"/>
    <col min="6908" max="6908" width="14.5703125" style="328" customWidth="1"/>
    <col min="6909" max="6909" width="16" style="328" customWidth="1"/>
    <col min="6910" max="6910" width="47.7109375" style="328" bestFit="1" customWidth="1"/>
    <col min="6911" max="6911" width="16" style="328" customWidth="1"/>
    <col min="6912" max="7162" width="16" style="328"/>
    <col min="7163" max="7163" width="40" style="328" bestFit="1" customWidth="1"/>
    <col min="7164" max="7164" width="14.5703125" style="328" customWidth="1"/>
    <col min="7165" max="7165" width="16" style="328" customWidth="1"/>
    <col min="7166" max="7166" width="47.7109375" style="328" bestFit="1" customWidth="1"/>
    <col min="7167" max="7167" width="16" style="328" customWidth="1"/>
    <col min="7168" max="7418" width="16" style="328"/>
    <col min="7419" max="7419" width="40" style="328" bestFit="1" customWidth="1"/>
    <col min="7420" max="7420" width="14.5703125" style="328" customWidth="1"/>
    <col min="7421" max="7421" width="16" style="328" customWidth="1"/>
    <col min="7422" max="7422" width="47.7109375" style="328" bestFit="1" customWidth="1"/>
    <col min="7423" max="7423" width="16" style="328" customWidth="1"/>
    <col min="7424" max="7674" width="16" style="328"/>
    <col min="7675" max="7675" width="40" style="328" bestFit="1" customWidth="1"/>
    <col min="7676" max="7676" width="14.5703125" style="328" customWidth="1"/>
    <col min="7677" max="7677" width="16" style="328" customWidth="1"/>
    <col min="7678" max="7678" width="47.7109375" style="328" bestFit="1" customWidth="1"/>
    <col min="7679" max="7679" width="16" style="328" customWidth="1"/>
    <col min="7680" max="7930" width="16" style="328"/>
    <col min="7931" max="7931" width="40" style="328" bestFit="1" customWidth="1"/>
    <col min="7932" max="7932" width="14.5703125" style="328" customWidth="1"/>
    <col min="7933" max="7933" width="16" style="328" customWidth="1"/>
    <col min="7934" max="7934" width="47.7109375" style="328" bestFit="1" customWidth="1"/>
    <col min="7935" max="7935" width="16" style="328" customWidth="1"/>
    <col min="7936" max="8186" width="16" style="328"/>
    <col min="8187" max="8187" width="40" style="328" bestFit="1" customWidth="1"/>
    <col min="8188" max="8188" width="14.5703125" style="328" customWidth="1"/>
    <col min="8189" max="8189" width="16" style="328" customWidth="1"/>
    <col min="8190" max="8190" width="47.7109375" style="328" bestFit="1" customWidth="1"/>
    <col min="8191" max="8191" width="16" style="328" customWidth="1"/>
    <col min="8192" max="8442" width="16" style="328"/>
    <col min="8443" max="8443" width="40" style="328" bestFit="1" customWidth="1"/>
    <col min="8444" max="8444" width="14.5703125" style="328" customWidth="1"/>
    <col min="8445" max="8445" width="16" style="328" customWidth="1"/>
    <col min="8446" max="8446" width="47.7109375" style="328" bestFit="1" customWidth="1"/>
    <col min="8447" max="8447" width="16" style="328" customWidth="1"/>
    <col min="8448" max="8698" width="16" style="328"/>
    <col min="8699" max="8699" width="40" style="328" bestFit="1" customWidth="1"/>
    <col min="8700" max="8700" width="14.5703125" style="328" customWidth="1"/>
    <col min="8701" max="8701" width="16" style="328" customWidth="1"/>
    <col min="8702" max="8702" width="47.7109375" style="328" bestFit="1" customWidth="1"/>
    <col min="8703" max="8703" width="16" style="328" customWidth="1"/>
    <col min="8704" max="8954" width="16" style="328"/>
    <col min="8955" max="8955" width="40" style="328" bestFit="1" customWidth="1"/>
    <col min="8956" max="8956" width="14.5703125" style="328" customWidth="1"/>
    <col min="8957" max="8957" width="16" style="328" customWidth="1"/>
    <col min="8958" max="8958" width="47.7109375" style="328" bestFit="1" customWidth="1"/>
    <col min="8959" max="8959" width="16" style="328" customWidth="1"/>
    <col min="8960" max="9210" width="16" style="328"/>
    <col min="9211" max="9211" width="40" style="328" bestFit="1" customWidth="1"/>
    <col min="9212" max="9212" width="14.5703125" style="328" customWidth="1"/>
    <col min="9213" max="9213" width="16" style="328" customWidth="1"/>
    <col min="9214" max="9214" width="47.7109375" style="328" bestFit="1" customWidth="1"/>
    <col min="9215" max="9215" width="16" style="328" customWidth="1"/>
    <col min="9216" max="9466" width="16" style="328"/>
    <col min="9467" max="9467" width="40" style="328" bestFit="1" customWidth="1"/>
    <col min="9468" max="9468" width="14.5703125" style="328" customWidth="1"/>
    <col min="9469" max="9469" width="16" style="328" customWidth="1"/>
    <col min="9470" max="9470" width="47.7109375" style="328" bestFit="1" customWidth="1"/>
    <col min="9471" max="9471" width="16" style="328" customWidth="1"/>
    <col min="9472" max="9722" width="16" style="328"/>
    <col min="9723" max="9723" width="40" style="328" bestFit="1" customWidth="1"/>
    <col min="9724" max="9724" width="14.5703125" style="328" customWidth="1"/>
    <col min="9725" max="9725" width="16" style="328" customWidth="1"/>
    <col min="9726" max="9726" width="47.7109375" style="328" bestFit="1" customWidth="1"/>
    <col min="9727" max="9727" width="16" style="328" customWidth="1"/>
    <col min="9728" max="9978" width="16" style="328"/>
    <col min="9979" max="9979" width="40" style="328" bestFit="1" customWidth="1"/>
    <col min="9980" max="9980" width="14.5703125" style="328" customWidth="1"/>
    <col min="9981" max="9981" width="16" style="328" customWidth="1"/>
    <col min="9982" max="9982" width="47.7109375" style="328" bestFit="1" customWidth="1"/>
    <col min="9983" max="9983" width="16" style="328" customWidth="1"/>
    <col min="9984" max="10234" width="16" style="328"/>
    <col min="10235" max="10235" width="40" style="328" bestFit="1" customWidth="1"/>
    <col min="10236" max="10236" width="14.5703125" style="328" customWidth="1"/>
    <col min="10237" max="10237" width="16" style="328" customWidth="1"/>
    <col min="10238" max="10238" width="47.7109375" style="328" bestFit="1" customWidth="1"/>
    <col min="10239" max="10239" width="16" style="328" customWidth="1"/>
    <col min="10240" max="10490" width="16" style="328"/>
    <col min="10491" max="10491" width="40" style="328" bestFit="1" customWidth="1"/>
    <col min="10492" max="10492" width="14.5703125" style="328" customWidth="1"/>
    <col min="10493" max="10493" width="16" style="328" customWidth="1"/>
    <col min="10494" max="10494" width="47.7109375" style="328" bestFit="1" customWidth="1"/>
    <col min="10495" max="10495" width="16" style="328" customWidth="1"/>
    <col min="10496" max="10746" width="16" style="328"/>
    <col min="10747" max="10747" width="40" style="328" bestFit="1" customWidth="1"/>
    <col min="10748" max="10748" width="14.5703125" style="328" customWidth="1"/>
    <col min="10749" max="10749" width="16" style="328" customWidth="1"/>
    <col min="10750" max="10750" width="47.7109375" style="328" bestFit="1" customWidth="1"/>
    <col min="10751" max="10751" width="16" style="328" customWidth="1"/>
    <col min="10752" max="11002" width="16" style="328"/>
    <col min="11003" max="11003" width="40" style="328" bestFit="1" customWidth="1"/>
    <col min="11004" max="11004" width="14.5703125" style="328" customWidth="1"/>
    <col min="11005" max="11005" width="16" style="328" customWidth="1"/>
    <col min="11006" max="11006" width="47.7109375" style="328" bestFit="1" customWidth="1"/>
    <col min="11007" max="11007" width="16" style="328" customWidth="1"/>
    <col min="11008" max="11258" width="16" style="328"/>
    <col min="11259" max="11259" width="40" style="328" bestFit="1" customWidth="1"/>
    <col min="11260" max="11260" width="14.5703125" style="328" customWidth="1"/>
    <col min="11261" max="11261" width="16" style="328" customWidth="1"/>
    <col min="11262" max="11262" width="47.7109375" style="328" bestFit="1" customWidth="1"/>
    <col min="11263" max="11263" width="16" style="328" customWidth="1"/>
    <col min="11264" max="11514" width="16" style="328"/>
    <col min="11515" max="11515" width="40" style="328" bestFit="1" customWidth="1"/>
    <col min="11516" max="11516" width="14.5703125" style="328" customWidth="1"/>
    <col min="11517" max="11517" width="16" style="328" customWidth="1"/>
    <col min="11518" max="11518" width="47.7109375" style="328" bestFit="1" customWidth="1"/>
    <col min="11519" max="11519" width="16" style="328" customWidth="1"/>
    <col min="11520" max="11770" width="16" style="328"/>
    <col min="11771" max="11771" width="40" style="328" bestFit="1" customWidth="1"/>
    <col min="11772" max="11772" width="14.5703125" style="328" customWidth="1"/>
    <col min="11773" max="11773" width="16" style="328" customWidth="1"/>
    <col min="11774" max="11774" width="47.7109375" style="328" bestFit="1" customWidth="1"/>
    <col min="11775" max="11775" width="16" style="328" customWidth="1"/>
    <col min="11776" max="12026" width="16" style="328"/>
    <col min="12027" max="12027" width="40" style="328" bestFit="1" customWidth="1"/>
    <col min="12028" max="12028" width="14.5703125" style="328" customWidth="1"/>
    <col min="12029" max="12029" width="16" style="328" customWidth="1"/>
    <col min="12030" max="12030" width="47.7109375" style="328" bestFit="1" customWidth="1"/>
    <col min="12031" max="12031" width="16" style="328" customWidth="1"/>
    <col min="12032" max="12282" width="16" style="328"/>
    <col min="12283" max="12283" width="40" style="328" bestFit="1" customWidth="1"/>
    <col min="12284" max="12284" width="14.5703125" style="328" customWidth="1"/>
    <col min="12285" max="12285" width="16" style="328" customWidth="1"/>
    <col min="12286" max="12286" width="47.7109375" style="328" bestFit="1" customWidth="1"/>
    <col min="12287" max="12287" width="16" style="328" customWidth="1"/>
    <col min="12288" max="12538" width="16" style="328"/>
    <col min="12539" max="12539" width="40" style="328" bestFit="1" customWidth="1"/>
    <col min="12540" max="12540" width="14.5703125" style="328" customWidth="1"/>
    <col min="12541" max="12541" width="16" style="328" customWidth="1"/>
    <col min="12542" max="12542" width="47.7109375" style="328" bestFit="1" customWidth="1"/>
    <col min="12543" max="12543" width="16" style="328" customWidth="1"/>
    <col min="12544" max="12794" width="16" style="328"/>
    <col min="12795" max="12795" width="40" style="328" bestFit="1" customWidth="1"/>
    <col min="12796" max="12796" width="14.5703125" style="328" customWidth="1"/>
    <col min="12797" max="12797" width="16" style="328" customWidth="1"/>
    <col min="12798" max="12798" width="47.7109375" style="328" bestFit="1" customWidth="1"/>
    <col min="12799" max="12799" width="16" style="328" customWidth="1"/>
    <col min="12800" max="13050" width="16" style="328"/>
    <col min="13051" max="13051" width="40" style="328" bestFit="1" customWidth="1"/>
    <col min="13052" max="13052" width="14.5703125" style="328" customWidth="1"/>
    <col min="13053" max="13053" width="16" style="328" customWidth="1"/>
    <col min="13054" max="13054" width="47.7109375" style="328" bestFit="1" customWidth="1"/>
    <col min="13055" max="13055" width="16" style="328" customWidth="1"/>
    <col min="13056" max="13306" width="16" style="328"/>
    <col min="13307" max="13307" width="40" style="328" bestFit="1" customWidth="1"/>
    <col min="13308" max="13308" width="14.5703125" style="328" customWidth="1"/>
    <col min="13309" max="13309" width="16" style="328" customWidth="1"/>
    <col min="13310" max="13310" width="47.7109375" style="328" bestFit="1" customWidth="1"/>
    <col min="13311" max="13311" width="16" style="328" customWidth="1"/>
    <col min="13312" max="13562" width="16" style="328"/>
    <col min="13563" max="13563" width="40" style="328" bestFit="1" customWidth="1"/>
    <col min="13564" max="13564" width="14.5703125" style="328" customWidth="1"/>
    <col min="13565" max="13565" width="16" style="328" customWidth="1"/>
    <col min="13566" max="13566" width="47.7109375" style="328" bestFit="1" customWidth="1"/>
    <col min="13567" max="13567" width="16" style="328" customWidth="1"/>
    <col min="13568" max="13818" width="16" style="328"/>
    <col min="13819" max="13819" width="40" style="328" bestFit="1" customWidth="1"/>
    <col min="13820" max="13820" width="14.5703125" style="328" customWidth="1"/>
    <col min="13821" max="13821" width="16" style="328" customWidth="1"/>
    <col min="13822" max="13822" width="47.7109375" style="328" bestFit="1" customWidth="1"/>
    <col min="13823" max="13823" width="16" style="328" customWidth="1"/>
    <col min="13824" max="14074" width="16" style="328"/>
    <col min="14075" max="14075" width="40" style="328" bestFit="1" customWidth="1"/>
    <col min="14076" max="14076" width="14.5703125" style="328" customWidth="1"/>
    <col min="14077" max="14077" width="16" style="328" customWidth="1"/>
    <col min="14078" max="14078" width="47.7109375" style="328" bestFit="1" customWidth="1"/>
    <col min="14079" max="14079" width="16" style="328" customWidth="1"/>
    <col min="14080" max="14330" width="16" style="328"/>
    <col min="14331" max="14331" width="40" style="328" bestFit="1" customWidth="1"/>
    <col min="14332" max="14332" width="14.5703125" style="328" customWidth="1"/>
    <col min="14333" max="14333" width="16" style="328" customWidth="1"/>
    <col min="14334" max="14334" width="47.7109375" style="328" bestFit="1" customWidth="1"/>
    <col min="14335" max="14335" width="16" style="328" customWidth="1"/>
    <col min="14336" max="14586" width="16" style="328"/>
    <col min="14587" max="14587" width="40" style="328" bestFit="1" customWidth="1"/>
    <col min="14588" max="14588" width="14.5703125" style="328" customWidth="1"/>
    <col min="14589" max="14589" width="16" style="328" customWidth="1"/>
    <col min="14590" max="14590" width="47.7109375" style="328" bestFit="1" customWidth="1"/>
    <col min="14591" max="14591" width="16" style="328" customWidth="1"/>
    <col min="14592" max="14842" width="16" style="328"/>
    <col min="14843" max="14843" width="40" style="328" bestFit="1" customWidth="1"/>
    <col min="14844" max="14844" width="14.5703125" style="328" customWidth="1"/>
    <col min="14845" max="14845" width="16" style="328" customWidth="1"/>
    <col min="14846" max="14846" width="47.7109375" style="328" bestFit="1" customWidth="1"/>
    <col min="14847" max="14847" width="16" style="328" customWidth="1"/>
    <col min="14848" max="15098" width="16" style="328"/>
    <col min="15099" max="15099" width="40" style="328" bestFit="1" customWidth="1"/>
    <col min="15100" max="15100" width="14.5703125" style="328" customWidth="1"/>
    <col min="15101" max="15101" width="16" style="328" customWidth="1"/>
    <col min="15102" max="15102" width="47.7109375" style="328" bestFit="1" customWidth="1"/>
    <col min="15103" max="15103" width="16" style="328" customWidth="1"/>
    <col min="15104" max="15354" width="16" style="328"/>
    <col min="15355" max="15355" width="40" style="328" bestFit="1" customWidth="1"/>
    <col min="15356" max="15356" width="14.5703125" style="328" customWidth="1"/>
    <col min="15357" max="15357" width="16" style="328" customWidth="1"/>
    <col min="15358" max="15358" width="47.7109375" style="328" bestFit="1" customWidth="1"/>
    <col min="15359" max="15359" width="16" style="328" customWidth="1"/>
    <col min="15360" max="15610" width="16" style="328"/>
    <col min="15611" max="15611" width="40" style="328" bestFit="1" customWidth="1"/>
    <col min="15612" max="15612" width="14.5703125" style="328" customWidth="1"/>
    <col min="15613" max="15613" width="16" style="328" customWidth="1"/>
    <col min="15614" max="15614" width="47.7109375" style="328" bestFit="1" customWidth="1"/>
    <col min="15615" max="15615" width="16" style="328" customWidth="1"/>
    <col min="15616" max="15866" width="16" style="328"/>
    <col min="15867" max="15867" width="40" style="328" bestFit="1" customWidth="1"/>
    <col min="15868" max="15868" width="14.5703125" style="328" customWidth="1"/>
    <col min="15869" max="15869" width="16" style="328" customWidth="1"/>
    <col min="15870" max="15870" width="47.7109375" style="328" bestFit="1" customWidth="1"/>
    <col min="15871" max="15871" width="16" style="328" customWidth="1"/>
    <col min="15872" max="16122" width="16" style="328"/>
    <col min="16123" max="16123" width="40" style="328" bestFit="1" customWidth="1"/>
    <col min="16124" max="16124" width="14.5703125" style="328" customWidth="1"/>
    <col min="16125" max="16125" width="16" style="328" customWidth="1"/>
    <col min="16126" max="16126" width="47.7109375" style="328" bestFit="1" customWidth="1"/>
    <col min="16127" max="16127" width="16" style="328" customWidth="1"/>
    <col min="16128" max="16384" width="16" style="328"/>
  </cols>
  <sheetData>
    <row r="1" spans="1:5" ht="12" customHeight="1" x14ac:dyDescent="0.2">
      <c r="A1" s="462"/>
      <c r="B1" s="462"/>
      <c r="C1" s="462"/>
      <c r="D1" s="462"/>
      <c r="E1" s="328"/>
    </row>
    <row r="2" spans="1:5" ht="12" customHeight="1" x14ac:dyDescent="0.2">
      <c r="A2" s="458" t="s">
        <v>37</v>
      </c>
      <c r="B2" s="458"/>
      <c r="C2" s="458"/>
      <c r="D2" s="458"/>
      <c r="E2" s="328"/>
    </row>
    <row r="3" spans="1:5" ht="12" customHeight="1" x14ac:dyDescent="0.2">
      <c r="A3" s="458" t="s">
        <v>143</v>
      </c>
      <c r="B3" s="458"/>
      <c r="C3" s="458"/>
      <c r="D3" s="458"/>
      <c r="E3" s="328"/>
    </row>
    <row r="4" spans="1:5" ht="12" customHeight="1" x14ac:dyDescent="0.2">
      <c r="A4" s="458" t="s">
        <v>468</v>
      </c>
      <c r="B4" s="458"/>
      <c r="C4" s="458"/>
      <c r="D4" s="458"/>
      <c r="E4" s="328"/>
    </row>
    <row r="5" spans="1:5" ht="12" customHeight="1" thickBot="1" x14ac:dyDescent="0.25">
      <c r="A5" s="465" t="s">
        <v>41</v>
      </c>
      <c r="B5" s="465"/>
      <c r="C5" s="465"/>
      <c r="D5" s="465"/>
      <c r="E5" s="433"/>
    </row>
    <row r="6" spans="1:5" ht="12" customHeight="1" thickTop="1" thickBot="1" x14ac:dyDescent="0.25">
      <c r="C6" s="429"/>
      <c r="D6" s="429"/>
      <c r="E6" s="329"/>
    </row>
    <row r="7" spans="1:5" ht="21.95" customHeight="1" thickBot="1" x14ac:dyDescent="0.25">
      <c r="A7" s="434" t="s">
        <v>359</v>
      </c>
      <c r="B7" s="435" t="s">
        <v>360</v>
      </c>
      <c r="C7" s="468" t="s">
        <v>361</v>
      </c>
      <c r="D7" s="469"/>
      <c r="E7" s="330" t="s">
        <v>360</v>
      </c>
    </row>
    <row r="8" spans="1:5" ht="11.25" customHeight="1" x14ac:dyDescent="0.2">
      <c r="A8" s="331"/>
      <c r="B8" s="331"/>
      <c r="C8" s="332"/>
      <c r="D8" s="91"/>
      <c r="E8" s="333"/>
    </row>
    <row r="9" spans="1:5" ht="6" customHeight="1" thickBot="1" x14ac:dyDescent="0.25">
      <c r="B9" s="334"/>
      <c r="C9" s="94"/>
      <c r="D9" s="93"/>
      <c r="E9" s="335"/>
    </row>
    <row r="10" spans="1:5" ht="21.95" customHeight="1" thickBot="1" x14ac:dyDescent="0.25">
      <c r="A10" s="336" t="s">
        <v>302</v>
      </c>
      <c r="B10" s="337"/>
      <c r="C10" s="338" t="s">
        <v>30</v>
      </c>
      <c r="D10" s="337" t="s">
        <v>153</v>
      </c>
      <c r="E10" s="339">
        <f>E13+E19+E24+E33+E41+E47</f>
        <v>3163325138.6999998</v>
      </c>
    </row>
    <row r="11" spans="1:5" ht="12" hidden="1" customHeight="1" outlineLevel="1" x14ac:dyDescent="0.2">
      <c r="A11" s="80"/>
      <c r="B11" s="334"/>
      <c r="C11" s="340"/>
      <c r="D11" s="341" t="s">
        <v>390</v>
      </c>
      <c r="E11" s="342"/>
    </row>
    <row r="12" spans="1:5" ht="8.1" customHeight="1" collapsed="1" x14ac:dyDescent="0.2">
      <c r="A12" s="343"/>
      <c r="B12" s="334"/>
      <c r="C12" s="344"/>
      <c r="D12" s="345"/>
      <c r="E12" s="346"/>
    </row>
    <row r="13" spans="1:5" ht="14.25" customHeight="1" x14ac:dyDescent="0.2">
      <c r="A13" s="77" t="s">
        <v>146</v>
      </c>
      <c r="B13" s="347">
        <v>3281567441.5500002</v>
      </c>
      <c r="C13" s="348" t="s">
        <v>362</v>
      </c>
      <c r="D13" s="349" t="s">
        <v>154</v>
      </c>
      <c r="E13" s="350">
        <f>SUM(E15:E17)</f>
        <v>1228608609.8699999</v>
      </c>
    </row>
    <row r="14" spans="1:5" ht="8.1" customHeight="1" x14ac:dyDescent="0.2">
      <c r="A14" s="77"/>
      <c r="B14" s="351"/>
      <c r="C14" s="352"/>
      <c r="D14" s="345"/>
      <c r="E14" s="346"/>
    </row>
    <row r="15" spans="1:5" ht="14.25" customHeight="1" x14ac:dyDescent="0.2">
      <c r="A15" s="77"/>
      <c r="B15" s="351"/>
      <c r="C15" s="114" t="s">
        <v>67</v>
      </c>
      <c r="D15" s="110" t="s">
        <v>423</v>
      </c>
      <c r="E15" s="353">
        <v>1071988431.17</v>
      </c>
    </row>
    <row r="16" spans="1:5" ht="14.25" customHeight="1" x14ac:dyDescent="0.2">
      <c r="A16" s="343"/>
      <c r="B16" s="334"/>
      <c r="C16" s="114" t="s">
        <v>156</v>
      </c>
      <c r="D16" s="110" t="s">
        <v>363</v>
      </c>
      <c r="E16" s="353">
        <v>155872428.69999999</v>
      </c>
    </row>
    <row r="17" spans="1:5" x14ac:dyDescent="0.2">
      <c r="A17" s="343"/>
      <c r="B17" s="334"/>
      <c r="C17" s="114" t="s">
        <v>158</v>
      </c>
      <c r="D17" s="110" t="s">
        <v>364</v>
      </c>
      <c r="E17" s="353">
        <v>747750</v>
      </c>
    </row>
    <row r="18" spans="1:5" ht="8.1" customHeight="1" x14ac:dyDescent="0.2">
      <c r="A18" s="343"/>
      <c r="B18" s="334"/>
      <c r="C18" s="354"/>
      <c r="D18" s="167"/>
      <c r="E18" s="355"/>
    </row>
    <row r="19" spans="1:5" ht="14.25" customHeight="1" x14ac:dyDescent="0.2">
      <c r="A19" s="343"/>
      <c r="B19" s="334"/>
      <c r="C19" s="348" t="s">
        <v>160</v>
      </c>
      <c r="D19" s="349" t="s">
        <v>161</v>
      </c>
      <c r="E19" s="350">
        <f>SUM(E21:E22)</f>
        <v>52440637.859999999</v>
      </c>
    </row>
    <row r="20" spans="1:5" ht="8.1" customHeight="1" x14ac:dyDescent="0.2">
      <c r="A20" s="343"/>
      <c r="B20" s="334"/>
      <c r="C20" s="352"/>
      <c r="D20" s="345"/>
      <c r="E20" s="346"/>
    </row>
    <row r="21" spans="1:5" ht="14.25" customHeight="1" x14ac:dyDescent="0.2">
      <c r="A21" s="343"/>
      <c r="B21" s="334"/>
      <c r="C21" s="114" t="s">
        <v>68</v>
      </c>
      <c r="D21" s="110" t="s">
        <v>32</v>
      </c>
      <c r="E21" s="353">
        <v>43388048.859999999</v>
      </c>
    </row>
    <row r="22" spans="1:5" ht="14.25" customHeight="1" x14ac:dyDescent="0.2">
      <c r="A22" s="343"/>
      <c r="B22" s="334"/>
      <c r="C22" s="356" t="s">
        <v>69</v>
      </c>
      <c r="D22" s="357" t="s">
        <v>31</v>
      </c>
      <c r="E22" s="353">
        <v>9052589</v>
      </c>
    </row>
    <row r="23" spans="1:5" ht="8.1" customHeight="1" x14ac:dyDescent="0.2">
      <c r="A23" s="343"/>
      <c r="B23" s="334"/>
      <c r="C23" s="358"/>
      <c r="D23" s="359"/>
      <c r="E23" s="360"/>
    </row>
    <row r="24" spans="1:5" ht="14.25" customHeight="1" x14ac:dyDescent="0.2">
      <c r="A24" s="343"/>
      <c r="B24" s="334"/>
      <c r="C24" s="348" t="s">
        <v>162</v>
      </c>
      <c r="D24" s="349" t="s">
        <v>163</v>
      </c>
      <c r="E24" s="350">
        <f>SUM(E26:E30)</f>
        <v>1264444026.6700001</v>
      </c>
    </row>
    <row r="25" spans="1:5" ht="8.1" customHeight="1" x14ac:dyDescent="0.2">
      <c r="A25" s="343"/>
      <c r="B25" s="334"/>
      <c r="C25" s="352"/>
      <c r="D25" s="345"/>
      <c r="E25" s="346"/>
    </row>
    <row r="26" spans="1:5" ht="14.25" customHeight="1" x14ac:dyDescent="0.2">
      <c r="A26" s="343"/>
      <c r="B26" s="334"/>
      <c r="C26" s="114" t="s">
        <v>70</v>
      </c>
      <c r="D26" s="110" t="s">
        <v>391</v>
      </c>
      <c r="E26" s="353">
        <v>405265813.22000003</v>
      </c>
    </row>
    <row r="27" spans="1:5" ht="14.25" customHeight="1" x14ac:dyDescent="0.2">
      <c r="A27" s="343"/>
      <c r="B27" s="334"/>
      <c r="C27" s="114" t="s">
        <v>71</v>
      </c>
      <c r="D27" s="110" t="s">
        <v>392</v>
      </c>
      <c r="E27" s="353">
        <v>391726670.60000002</v>
      </c>
    </row>
    <row r="28" spans="1:5" ht="14.25" customHeight="1" x14ac:dyDescent="0.2">
      <c r="A28" s="343"/>
      <c r="B28" s="334"/>
      <c r="C28" s="114" t="s">
        <v>72</v>
      </c>
      <c r="D28" s="110" t="s">
        <v>393</v>
      </c>
      <c r="E28" s="353">
        <v>180558264.11000001</v>
      </c>
    </row>
    <row r="29" spans="1:5" ht="14.25" customHeight="1" x14ac:dyDescent="0.2">
      <c r="A29" s="343"/>
      <c r="B29" s="334"/>
      <c r="C29" s="114" t="s">
        <v>167</v>
      </c>
      <c r="D29" s="110" t="s">
        <v>424</v>
      </c>
      <c r="E29" s="353">
        <v>164825188.31</v>
      </c>
    </row>
    <row r="30" spans="1:5" ht="14.25" customHeight="1" x14ac:dyDescent="0.2">
      <c r="A30" s="343"/>
      <c r="B30" s="334"/>
      <c r="C30" s="114" t="s">
        <v>73</v>
      </c>
      <c r="D30" s="110" t="s">
        <v>169</v>
      </c>
      <c r="E30" s="353">
        <v>122068090.43000001</v>
      </c>
    </row>
    <row r="31" spans="1:5" ht="8.1" customHeight="1" x14ac:dyDescent="0.2">
      <c r="A31" s="343"/>
      <c r="B31" s="334"/>
      <c r="C31" s="352"/>
      <c r="D31" s="345"/>
      <c r="E31" s="346"/>
    </row>
    <row r="32" spans="1:5" ht="14.25" hidden="1" customHeight="1" outlineLevel="1" x14ac:dyDescent="0.2">
      <c r="A32" s="343"/>
      <c r="B32" s="334"/>
      <c r="C32" s="340"/>
      <c r="D32" s="341" t="s">
        <v>394</v>
      </c>
      <c r="E32" s="342"/>
    </row>
    <row r="33" spans="1:5" ht="14.25" customHeight="1" collapsed="1" x14ac:dyDescent="0.2">
      <c r="A33" s="343"/>
      <c r="B33" s="334"/>
      <c r="C33" s="348" t="s">
        <v>170</v>
      </c>
      <c r="D33" s="349" t="s">
        <v>171</v>
      </c>
      <c r="E33" s="350">
        <f>SUM(E35:E39)</f>
        <v>392788596.89999998</v>
      </c>
    </row>
    <row r="34" spans="1:5" ht="8.1" customHeight="1" x14ac:dyDescent="0.2">
      <c r="A34" s="343"/>
      <c r="B34" s="334"/>
      <c r="C34" s="352"/>
      <c r="D34" s="345"/>
      <c r="E34" s="346"/>
    </row>
    <row r="35" spans="1:5" ht="14.25" customHeight="1" x14ac:dyDescent="0.2">
      <c r="A35" s="343"/>
      <c r="B35" s="334"/>
      <c r="C35" s="151" t="s">
        <v>74</v>
      </c>
      <c r="D35" s="110" t="s">
        <v>425</v>
      </c>
      <c r="E35" s="353">
        <v>216935064.05000001</v>
      </c>
    </row>
    <row r="36" spans="1:5" ht="14.25" customHeight="1" x14ac:dyDescent="0.2">
      <c r="A36" s="343"/>
      <c r="B36" s="334"/>
      <c r="C36" s="151" t="s">
        <v>75</v>
      </c>
      <c r="D36" s="110" t="s">
        <v>395</v>
      </c>
      <c r="E36" s="353">
        <v>11817375.539999999</v>
      </c>
    </row>
    <row r="37" spans="1:5" ht="14.25" customHeight="1" x14ac:dyDescent="0.2">
      <c r="A37" s="343"/>
      <c r="B37" s="334"/>
      <c r="C37" s="151" t="s">
        <v>76</v>
      </c>
      <c r="D37" s="110" t="s">
        <v>365</v>
      </c>
      <c r="E37" s="353">
        <v>35452086.210000001</v>
      </c>
    </row>
    <row r="38" spans="1:5" ht="14.25" customHeight="1" x14ac:dyDescent="0.2">
      <c r="A38" s="343"/>
      <c r="B38" s="334"/>
      <c r="C38" s="151" t="s">
        <v>77</v>
      </c>
      <c r="D38" s="110" t="s">
        <v>174</v>
      </c>
      <c r="E38" s="353">
        <v>116845011.51000001</v>
      </c>
    </row>
    <row r="39" spans="1:5" ht="14.25" customHeight="1" x14ac:dyDescent="0.2">
      <c r="A39" s="343"/>
      <c r="B39" s="334"/>
      <c r="C39" s="151" t="s">
        <v>78</v>
      </c>
      <c r="D39" s="110" t="s">
        <v>426</v>
      </c>
      <c r="E39" s="353">
        <v>11739059.59</v>
      </c>
    </row>
    <row r="40" spans="1:5" ht="8.1" customHeight="1" x14ac:dyDescent="0.2">
      <c r="A40" s="343"/>
      <c r="B40" s="334"/>
      <c r="C40" s="153"/>
      <c r="D40" s="167"/>
      <c r="E40" s="355"/>
    </row>
    <row r="41" spans="1:5" ht="14.25" customHeight="1" x14ac:dyDescent="0.2">
      <c r="A41" s="343"/>
      <c r="B41" s="334"/>
      <c r="C41" s="348" t="s">
        <v>175</v>
      </c>
      <c r="D41" s="361" t="s">
        <v>176</v>
      </c>
      <c r="E41" s="350">
        <f>SUM(E43:E45)</f>
        <v>224393267.40000001</v>
      </c>
    </row>
    <row r="42" spans="1:5" ht="8.1" customHeight="1" x14ac:dyDescent="0.2">
      <c r="A42" s="343"/>
      <c r="B42" s="334"/>
      <c r="C42" s="352"/>
      <c r="D42" s="345"/>
      <c r="E42" s="346"/>
    </row>
    <row r="43" spans="1:5" ht="14.25" customHeight="1" x14ac:dyDescent="0.2">
      <c r="A43" s="343"/>
      <c r="B43" s="334"/>
      <c r="C43" s="362" t="s">
        <v>412</v>
      </c>
      <c r="D43" s="363" t="s">
        <v>427</v>
      </c>
      <c r="E43" s="364">
        <v>118713137.12</v>
      </c>
    </row>
    <row r="44" spans="1:5" ht="14.25" customHeight="1" x14ac:dyDescent="0.2">
      <c r="A44" s="343"/>
      <c r="B44" s="334"/>
      <c r="C44" s="151" t="s">
        <v>79</v>
      </c>
      <c r="D44" s="365" t="s">
        <v>427</v>
      </c>
      <c r="E44" s="353">
        <v>35250485.090000004</v>
      </c>
    </row>
    <row r="45" spans="1:5" x14ac:dyDescent="0.2">
      <c r="A45" s="343"/>
      <c r="B45" s="334"/>
      <c r="C45" s="151" t="s">
        <v>80</v>
      </c>
      <c r="D45" s="365" t="s">
        <v>428</v>
      </c>
      <c r="E45" s="353">
        <v>70429645.189999998</v>
      </c>
    </row>
    <row r="46" spans="1:5" ht="8.1" customHeight="1" x14ac:dyDescent="0.2">
      <c r="A46" s="343"/>
      <c r="B46" s="334"/>
      <c r="C46" s="153"/>
      <c r="D46" s="167"/>
      <c r="E46" s="355"/>
    </row>
    <row r="47" spans="1:5" ht="15" customHeight="1" x14ac:dyDescent="0.2">
      <c r="A47" s="343"/>
      <c r="B47" s="334"/>
      <c r="C47" s="348" t="s">
        <v>179</v>
      </c>
      <c r="D47" s="361" t="s">
        <v>396</v>
      </c>
      <c r="E47" s="350">
        <f>SUM(E49)</f>
        <v>650000</v>
      </c>
    </row>
    <row r="48" spans="1:5" ht="8.1" customHeight="1" x14ac:dyDescent="0.2">
      <c r="A48" s="343"/>
      <c r="B48" s="334"/>
      <c r="C48" s="352"/>
      <c r="D48" s="345"/>
      <c r="E48" s="346"/>
    </row>
    <row r="49" spans="1:5" ht="14.25" customHeight="1" x14ac:dyDescent="0.2">
      <c r="A49" s="343"/>
      <c r="B49" s="334"/>
      <c r="C49" s="366" t="s">
        <v>181</v>
      </c>
      <c r="D49" s="357" t="s">
        <v>397</v>
      </c>
      <c r="E49" s="353">
        <v>650000</v>
      </c>
    </row>
    <row r="50" spans="1:5" ht="8.1" customHeight="1" thickBot="1" x14ac:dyDescent="0.25">
      <c r="A50" s="343"/>
      <c r="B50" s="334"/>
      <c r="C50" s="367"/>
      <c r="D50" s="368"/>
      <c r="E50" s="369"/>
    </row>
    <row r="51" spans="1:5" ht="16.5" customHeight="1" thickBot="1" x14ac:dyDescent="0.25">
      <c r="A51" s="343"/>
      <c r="B51" s="334"/>
      <c r="C51" s="338" t="s">
        <v>33</v>
      </c>
      <c r="D51" s="337" t="s">
        <v>183</v>
      </c>
      <c r="E51" s="370">
        <f>+E53+E60+E68+E77+E87+E94+E98+E104+E115+E119</f>
        <v>84134070.939999998</v>
      </c>
    </row>
    <row r="52" spans="1:5" ht="8.1" customHeight="1" outlineLevel="1" x14ac:dyDescent="0.2">
      <c r="A52" s="343"/>
      <c r="B52" s="334"/>
      <c r="C52" s="371"/>
      <c r="D52" s="372"/>
      <c r="E52" s="373"/>
    </row>
    <row r="53" spans="1:5" ht="14.25" customHeight="1" outlineLevel="1" x14ac:dyDescent="0.2">
      <c r="A53" s="343"/>
      <c r="B53" s="334"/>
      <c r="C53" s="348" t="s">
        <v>184</v>
      </c>
      <c r="D53" s="361" t="s">
        <v>185</v>
      </c>
      <c r="E53" s="350">
        <f>SUM(E55:E58)</f>
        <v>22000000</v>
      </c>
    </row>
    <row r="54" spans="1:5" ht="8.1" customHeight="1" x14ac:dyDescent="0.2">
      <c r="A54" s="343"/>
      <c r="B54" s="334"/>
      <c r="C54" s="352"/>
      <c r="D54" s="345"/>
      <c r="E54" s="346"/>
    </row>
    <row r="55" spans="1:5" ht="14.25" hidden="1" customHeight="1" x14ac:dyDescent="0.2">
      <c r="A55" s="343"/>
      <c r="B55" s="334"/>
      <c r="C55" s="366" t="s">
        <v>88</v>
      </c>
      <c r="D55" s="357" t="s">
        <v>366</v>
      </c>
      <c r="E55" s="353"/>
    </row>
    <row r="56" spans="1:5" ht="14.25" customHeight="1" x14ac:dyDescent="0.2">
      <c r="A56" s="343"/>
      <c r="B56" s="334"/>
      <c r="C56" s="151" t="s">
        <v>87</v>
      </c>
      <c r="D56" s="110" t="s">
        <v>187</v>
      </c>
      <c r="E56" s="353">
        <v>22000000</v>
      </c>
    </row>
    <row r="57" spans="1:5" ht="14.25" hidden="1" customHeight="1" x14ac:dyDescent="0.2">
      <c r="A57" s="343"/>
      <c r="B57" s="334"/>
      <c r="C57" s="151" t="s">
        <v>188</v>
      </c>
      <c r="D57" s="110" t="s">
        <v>189</v>
      </c>
      <c r="E57" s="353"/>
    </row>
    <row r="58" spans="1:5" ht="14.25" hidden="1" customHeight="1" x14ac:dyDescent="0.2">
      <c r="A58" s="343"/>
      <c r="B58" s="334"/>
      <c r="C58" s="151" t="s">
        <v>190</v>
      </c>
      <c r="D58" s="110" t="s">
        <v>191</v>
      </c>
      <c r="E58" s="353"/>
    </row>
    <row r="59" spans="1:5" ht="8.1" customHeight="1" x14ac:dyDescent="0.2">
      <c r="A59" s="343"/>
      <c r="B59" s="334"/>
      <c r="C59" s="374"/>
      <c r="D59" s="359"/>
      <c r="E59" s="360"/>
    </row>
    <row r="60" spans="1:5" ht="14.25" customHeight="1" x14ac:dyDescent="0.2">
      <c r="A60" s="343"/>
      <c r="B60" s="334"/>
      <c r="C60" s="348" t="s">
        <v>192</v>
      </c>
      <c r="D60" s="361" t="s">
        <v>193</v>
      </c>
      <c r="E60" s="350">
        <f>SUM(E62:E66)</f>
        <v>2083769.63</v>
      </c>
    </row>
    <row r="61" spans="1:5" ht="8.1" customHeight="1" outlineLevel="1" x14ac:dyDescent="0.2">
      <c r="A61" s="343"/>
      <c r="B61" s="334"/>
      <c r="C61" s="352"/>
      <c r="D61" s="345"/>
      <c r="E61" s="346"/>
    </row>
    <row r="62" spans="1:5" ht="14.25" hidden="1" customHeight="1" x14ac:dyDescent="0.2">
      <c r="A62" s="343"/>
      <c r="B62" s="334"/>
      <c r="C62" s="366" t="s">
        <v>89</v>
      </c>
      <c r="D62" s="357" t="s">
        <v>194</v>
      </c>
      <c r="E62" s="353"/>
    </row>
    <row r="63" spans="1:5" ht="14.25" hidden="1" customHeight="1" x14ac:dyDescent="0.2">
      <c r="A63" s="343"/>
      <c r="B63" s="334"/>
      <c r="C63" s="366" t="s">
        <v>90</v>
      </c>
      <c r="D63" s="375" t="s">
        <v>195</v>
      </c>
      <c r="E63" s="353"/>
    </row>
    <row r="64" spans="1:5" ht="14.25" customHeight="1" x14ac:dyDescent="0.2">
      <c r="A64" s="343"/>
      <c r="B64" s="334"/>
      <c r="C64" s="151" t="s">
        <v>91</v>
      </c>
      <c r="D64" s="110" t="s">
        <v>196</v>
      </c>
      <c r="E64" s="353">
        <v>500000</v>
      </c>
    </row>
    <row r="65" spans="1:5" ht="14.25" customHeight="1" x14ac:dyDescent="0.2">
      <c r="A65" s="343"/>
      <c r="B65" s="334"/>
      <c r="C65" s="151" t="s">
        <v>336</v>
      </c>
      <c r="D65" s="110" t="s">
        <v>109</v>
      </c>
      <c r="E65" s="353">
        <v>1583769.63</v>
      </c>
    </row>
    <row r="66" spans="1:5" ht="14.25" hidden="1" customHeight="1" x14ac:dyDescent="0.2">
      <c r="A66" s="343"/>
      <c r="B66" s="334"/>
      <c r="C66" s="366" t="s">
        <v>197</v>
      </c>
      <c r="D66" s="357" t="s">
        <v>198</v>
      </c>
      <c r="E66" s="353"/>
    </row>
    <row r="67" spans="1:5" ht="8.1" customHeight="1" x14ac:dyDescent="0.2">
      <c r="A67" s="343"/>
      <c r="B67" s="334"/>
      <c r="C67" s="374"/>
      <c r="D67" s="359"/>
      <c r="E67" s="360"/>
    </row>
    <row r="68" spans="1:5" ht="14.25" customHeight="1" x14ac:dyDescent="0.2">
      <c r="A68" s="343"/>
      <c r="B68" s="334"/>
      <c r="C68" s="348" t="s">
        <v>199</v>
      </c>
      <c r="D68" s="361" t="s">
        <v>200</v>
      </c>
      <c r="E68" s="350">
        <f>SUM(E70:E75)</f>
        <v>3186135.76</v>
      </c>
    </row>
    <row r="69" spans="1:5" ht="8.1" customHeight="1" outlineLevel="1" x14ac:dyDescent="0.2">
      <c r="A69" s="343"/>
      <c r="B69" s="334"/>
      <c r="C69" s="352"/>
      <c r="D69" s="345"/>
      <c r="E69" s="346"/>
    </row>
    <row r="70" spans="1:5" ht="14.25" hidden="1" customHeight="1" x14ac:dyDescent="0.2">
      <c r="A70" s="343"/>
      <c r="B70" s="334"/>
      <c r="C70" s="151" t="s">
        <v>92</v>
      </c>
      <c r="D70" s="110" t="s">
        <v>367</v>
      </c>
      <c r="E70" s="353"/>
    </row>
    <row r="71" spans="1:5" hidden="1" x14ac:dyDescent="0.2">
      <c r="A71" s="343"/>
      <c r="B71" s="334"/>
      <c r="C71" s="151" t="s">
        <v>93</v>
      </c>
      <c r="D71" s="110" t="s">
        <v>368</v>
      </c>
      <c r="E71" s="353"/>
    </row>
    <row r="72" spans="1:5" ht="14.25" customHeight="1" x14ac:dyDescent="0.2">
      <c r="A72" s="343"/>
      <c r="B72" s="334"/>
      <c r="C72" s="151" t="s">
        <v>94</v>
      </c>
      <c r="D72" s="110" t="s">
        <v>369</v>
      </c>
      <c r="E72" s="353">
        <v>3047980</v>
      </c>
    </row>
    <row r="73" spans="1:5" ht="14.25" hidden="1" customHeight="1" x14ac:dyDescent="0.2">
      <c r="A73" s="343"/>
      <c r="B73" s="334"/>
      <c r="C73" s="151" t="s">
        <v>204</v>
      </c>
      <c r="D73" s="110" t="s">
        <v>370</v>
      </c>
      <c r="E73" s="353"/>
    </row>
    <row r="74" spans="1:5" ht="14.25" customHeight="1" x14ac:dyDescent="0.2">
      <c r="A74" s="343"/>
      <c r="B74" s="334"/>
      <c r="C74" s="366" t="s">
        <v>95</v>
      </c>
      <c r="D74" s="357" t="s">
        <v>429</v>
      </c>
      <c r="E74" s="353">
        <v>138155.76</v>
      </c>
    </row>
    <row r="75" spans="1:5" ht="14.25" hidden="1" customHeight="1" x14ac:dyDescent="0.2">
      <c r="A75" s="343"/>
      <c r="B75" s="334"/>
      <c r="C75" s="151" t="s">
        <v>398</v>
      </c>
      <c r="D75" s="110" t="s">
        <v>399</v>
      </c>
      <c r="E75" s="353"/>
    </row>
    <row r="76" spans="1:5" ht="8.1" customHeight="1" x14ac:dyDescent="0.2">
      <c r="A76" s="343"/>
      <c r="B76" s="334"/>
      <c r="C76" s="153"/>
      <c r="D76" s="167"/>
      <c r="E76" s="355"/>
    </row>
    <row r="77" spans="1:5" ht="14.25" customHeight="1" x14ac:dyDescent="0.2">
      <c r="A77" s="343"/>
      <c r="B77" s="334"/>
      <c r="C77" s="348" t="s">
        <v>209</v>
      </c>
      <c r="D77" s="361" t="s">
        <v>210</v>
      </c>
      <c r="E77" s="350">
        <f>SUM(E79:E85)</f>
        <v>1094563.03</v>
      </c>
    </row>
    <row r="78" spans="1:5" ht="8.1" customHeight="1" outlineLevel="1" x14ac:dyDescent="0.2">
      <c r="A78" s="343"/>
      <c r="B78" s="334"/>
      <c r="C78" s="352"/>
      <c r="D78" s="345"/>
      <c r="E78" s="346"/>
    </row>
    <row r="79" spans="1:5" ht="14.25" hidden="1" customHeight="1" x14ac:dyDescent="0.2">
      <c r="A79" s="343"/>
      <c r="B79" s="334"/>
      <c r="C79" s="154" t="s">
        <v>211</v>
      </c>
      <c r="D79" s="110" t="s">
        <v>400</v>
      </c>
      <c r="E79" s="353"/>
    </row>
    <row r="80" spans="1:5" ht="14.25" hidden="1" customHeight="1" x14ac:dyDescent="0.2">
      <c r="A80" s="343"/>
      <c r="B80" s="334"/>
      <c r="C80" s="154"/>
      <c r="D80" s="110"/>
      <c r="E80" s="353"/>
    </row>
    <row r="81" spans="1:5" ht="14.25" hidden="1" customHeight="1" x14ac:dyDescent="0.2">
      <c r="A81" s="343"/>
      <c r="B81" s="334"/>
      <c r="C81" s="154" t="s">
        <v>137</v>
      </c>
      <c r="D81" s="110" t="s">
        <v>401</v>
      </c>
      <c r="E81" s="353"/>
    </row>
    <row r="82" spans="1:5" ht="14.25" hidden="1" customHeight="1" x14ac:dyDescent="0.2">
      <c r="A82" s="343"/>
      <c r="B82" s="334"/>
      <c r="C82" s="154" t="s">
        <v>81</v>
      </c>
      <c r="D82" s="110" t="s">
        <v>136</v>
      </c>
      <c r="E82" s="353"/>
    </row>
    <row r="83" spans="1:5" ht="14.25" hidden="1" customHeight="1" x14ac:dyDescent="0.2">
      <c r="A83" s="343"/>
      <c r="B83" s="334"/>
      <c r="C83" s="154" t="s">
        <v>135</v>
      </c>
      <c r="D83" s="110" t="s">
        <v>214</v>
      </c>
      <c r="E83" s="353"/>
    </row>
    <row r="84" spans="1:5" ht="14.25" customHeight="1" x14ac:dyDescent="0.2">
      <c r="A84" s="343"/>
      <c r="B84" s="334"/>
      <c r="C84" s="376" t="s">
        <v>216</v>
      </c>
      <c r="D84" s="357" t="s">
        <v>217</v>
      </c>
      <c r="E84" s="353">
        <v>1094563.03</v>
      </c>
    </row>
    <row r="85" spans="1:5" ht="14.25" customHeight="1" x14ac:dyDescent="0.2">
      <c r="A85" s="343"/>
      <c r="B85" s="334"/>
      <c r="C85" s="376" t="s">
        <v>96</v>
      </c>
      <c r="D85" s="357" t="s">
        <v>218</v>
      </c>
      <c r="E85" s="353"/>
    </row>
    <row r="86" spans="1:5" ht="8.1" customHeight="1" x14ac:dyDescent="0.2">
      <c r="A86" s="343"/>
      <c r="B86" s="334"/>
      <c r="C86" s="153"/>
      <c r="D86" s="167"/>
      <c r="E86" s="355"/>
    </row>
    <row r="87" spans="1:5" ht="14.25" customHeight="1" x14ac:dyDescent="0.2">
      <c r="A87" s="343"/>
      <c r="B87" s="334"/>
      <c r="C87" s="348" t="s">
        <v>219</v>
      </c>
      <c r="D87" s="361" t="s">
        <v>220</v>
      </c>
      <c r="E87" s="350">
        <f>SUM(E89:E92)</f>
        <v>39083750</v>
      </c>
    </row>
    <row r="88" spans="1:5" ht="8.1" customHeight="1" x14ac:dyDescent="0.2">
      <c r="A88" s="343"/>
      <c r="B88" s="334"/>
      <c r="C88" s="352"/>
      <c r="D88" s="345"/>
      <c r="E88" s="346"/>
    </row>
    <row r="89" spans="1:5" ht="14.25" hidden="1" customHeight="1" x14ac:dyDescent="0.2">
      <c r="A89" s="343"/>
      <c r="B89" s="334"/>
      <c r="C89" s="151" t="s">
        <v>97</v>
      </c>
      <c r="D89" s="110" t="s">
        <v>221</v>
      </c>
      <c r="E89" s="353"/>
    </row>
    <row r="90" spans="1:5" ht="14.25" customHeight="1" x14ac:dyDescent="0.2">
      <c r="A90" s="343"/>
      <c r="B90" s="334"/>
      <c r="C90" s="151" t="s">
        <v>98</v>
      </c>
      <c r="D90" s="110" t="s">
        <v>430</v>
      </c>
      <c r="E90" s="353">
        <v>39083750</v>
      </c>
    </row>
    <row r="91" spans="1:5" ht="14.25" hidden="1" customHeight="1" x14ac:dyDescent="0.2">
      <c r="A91" s="343"/>
      <c r="B91" s="334"/>
      <c r="C91" s="151" t="s">
        <v>99</v>
      </c>
      <c r="D91" s="110" t="s">
        <v>223</v>
      </c>
      <c r="E91" s="353"/>
    </row>
    <row r="92" spans="1:5" ht="14.25" hidden="1" customHeight="1" x14ac:dyDescent="0.2">
      <c r="A92" s="343"/>
      <c r="B92" s="334"/>
      <c r="C92" s="151" t="s">
        <v>100</v>
      </c>
      <c r="D92" s="110" t="s">
        <v>431</v>
      </c>
      <c r="E92" s="353"/>
    </row>
    <row r="93" spans="1:5" ht="8.1" customHeight="1" x14ac:dyDescent="0.2">
      <c r="A93" s="343"/>
      <c r="B93" s="334"/>
      <c r="C93" s="153"/>
      <c r="D93" s="167"/>
      <c r="E93" s="355"/>
    </row>
    <row r="94" spans="1:5" ht="14.25" customHeight="1" x14ac:dyDescent="0.2">
      <c r="A94" s="343"/>
      <c r="B94" s="334"/>
      <c r="C94" s="348" t="s">
        <v>225</v>
      </c>
      <c r="D94" s="361" t="s">
        <v>226</v>
      </c>
      <c r="E94" s="350">
        <f>SUM(E96)</f>
        <v>1815673.43</v>
      </c>
    </row>
    <row r="95" spans="1:5" ht="8.1" customHeight="1" x14ac:dyDescent="0.2">
      <c r="A95" s="343"/>
      <c r="B95" s="334"/>
      <c r="C95" s="352"/>
      <c r="D95" s="345"/>
      <c r="E95" s="346"/>
    </row>
    <row r="96" spans="1:5" ht="14.25" customHeight="1" x14ac:dyDescent="0.2">
      <c r="A96" s="343"/>
      <c r="B96" s="334"/>
      <c r="C96" s="366" t="s">
        <v>82</v>
      </c>
      <c r="D96" s="357" t="s">
        <v>34</v>
      </c>
      <c r="E96" s="353">
        <v>1815673.43</v>
      </c>
    </row>
    <row r="97" spans="1:5" ht="8.1" customHeight="1" x14ac:dyDescent="0.2">
      <c r="A97" s="343"/>
      <c r="B97" s="334"/>
      <c r="C97" s="374"/>
      <c r="D97" s="359"/>
      <c r="E97" s="360"/>
    </row>
    <row r="98" spans="1:5" ht="14.25" customHeight="1" x14ac:dyDescent="0.2">
      <c r="A98" s="343"/>
      <c r="B98" s="334"/>
      <c r="C98" s="348" t="s">
        <v>227</v>
      </c>
      <c r="D98" s="361" t="s">
        <v>228</v>
      </c>
      <c r="E98" s="350">
        <f>SUM(E100:E102)</f>
        <v>9607899.9900000002</v>
      </c>
    </row>
    <row r="99" spans="1:5" ht="8.1" customHeight="1" x14ac:dyDescent="0.2">
      <c r="A99" s="343"/>
      <c r="B99" s="334"/>
      <c r="C99" s="352"/>
      <c r="D99" s="345"/>
      <c r="E99" s="346"/>
    </row>
    <row r="100" spans="1:5" ht="14.25" customHeight="1" x14ac:dyDescent="0.2">
      <c r="A100" s="377"/>
      <c r="B100" s="378"/>
      <c r="C100" s="151" t="s">
        <v>103</v>
      </c>
      <c r="D100" s="110" t="s">
        <v>229</v>
      </c>
      <c r="E100" s="353">
        <v>9607899.9900000002</v>
      </c>
    </row>
    <row r="101" spans="1:5" ht="14.25" hidden="1" customHeight="1" x14ac:dyDescent="0.2">
      <c r="A101" s="343"/>
      <c r="B101" s="334"/>
      <c r="C101" s="379" t="s">
        <v>101</v>
      </c>
      <c r="D101" s="159" t="s">
        <v>230</v>
      </c>
      <c r="E101" s="380"/>
    </row>
    <row r="102" spans="1:5" ht="14.25" hidden="1" customHeight="1" x14ac:dyDescent="0.2">
      <c r="A102" s="343"/>
      <c r="B102" s="334"/>
      <c r="C102" s="366" t="s">
        <v>102</v>
      </c>
      <c r="D102" s="357" t="s">
        <v>231</v>
      </c>
      <c r="E102" s="353"/>
    </row>
    <row r="103" spans="1:5" ht="8.1" customHeight="1" x14ac:dyDescent="0.2">
      <c r="A103" s="343"/>
      <c r="B103" s="334"/>
      <c r="C103" s="374"/>
      <c r="D103" s="359"/>
      <c r="E103" s="360"/>
    </row>
    <row r="104" spans="1:5" ht="14.25" customHeight="1" x14ac:dyDescent="0.2">
      <c r="A104" s="343"/>
      <c r="B104" s="334"/>
      <c r="C104" s="348" t="s">
        <v>232</v>
      </c>
      <c r="D104" s="361" t="s">
        <v>233</v>
      </c>
      <c r="E104" s="350">
        <f>SUM(E106:E113)</f>
        <v>4863310.0999999996</v>
      </c>
    </row>
    <row r="105" spans="1:5" ht="8.1" customHeight="1" x14ac:dyDescent="0.2">
      <c r="A105" s="343"/>
      <c r="B105" s="334"/>
      <c r="C105" s="352"/>
      <c r="D105" s="345"/>
      <c r="E105" s="346"/>
    </row>
    <row r="106" spans="1:5" ht="14.25" hidden="1" customHeight="1" outlineLevel="1" x14ac:dyDescent="0.2">
      <c r="A106" s="343"/>
      <c r="B106" s="334"/>
      <c r="C106" s="151" t="s">
        <v>111</v>
      </c>
      <c r="D106" s="110" t="s">
        <v>234</v>
      </c>
      <c r="E106" s="353"/>
    </row>
    <row r="107" spans="1:5" ht="14.25" hidden="1" customHeight="1" x14ac:dyDescent="0.2">
      <c r="A107" s="343"/>
      <c r="B107" s="334"/>
      <c r="C107" s="151" t="s">
        <v>235</v>
      </c>
      <c r="D107" s="110" t="s">
        <v>236</v>
      </c>
      <c r="E107" s="353"/>
    </row>
    <row r="108" spans="1:5" ht="14.25" hidden="1" customHeight="1" x14ac:dyDescent="0.2">
      <c r="A108" s="343"/>
      <c r="B108" s="334"/>
      <c r="C108" s="151" t="s">
        <v>402</v>
      </c>
      <c r="D108" s="110" t="s">
        <v>432</v>
      </c>
      <c r="E108" s="353"/>
    </row>
    <row r="109" spans="1:5" ht="14.25" customHeight="1" x14ac:dyDescent="0.2">
      <c r="A109" s="343"/>
      <c r="B109" s="334"/>
      <c r="C109" s="151" t="s">
        <v>104</v>
      </c>
      <c r="D109" s="110" t="s">
        <v>237</v>
      </c>
      <c r="E109" s="353">
        <v>1755446.87</v>
      </c>
    </row>
    <row r="110" spans="1:5" ht="14.25" hidden="1" customHeight="1" x14ac:dyDescent="0.2">
      <c r="A110" s="343"/>
      <c r="B110" s="334"/>
      <c r="C110" s="151" t="s">
        <v>105</v>
      </c>
      <c r="D110" s="110" t="s">
        <v>238</v>
      </c>
      <c r="E110" s="353"/>
    </row>
    <row r="111" spans="1:5" ht="14.25" hidden="1" customHeight="1" x14ac:dyDescent="0.2">
      <c r="A111" s="343"/>
      <c r="B111" s="334"/>
      <c r="C111" s="151" t="s">
        <v>106</v>
      </c>
      <c r="D111" s="110" t="s">
        <v>433</v>
      </c>
      <c r="E111" s="353"/>
    </row>
    <row r="112" spans="1:5" x14ac:dyDescent="0.2">
      <c r="A112" s="343"/>
      <c r="B112" s="334"/>
      <c r="C112" s="151" t="s">
        <v>107</v>
      </c>
      <c r="D112" s="110" t="s">
        <v>240</v>
      </c>
      <c r="E112" s="353">
        <v>3107863.23</v>
      </c>
    </row>
    <row r="113" spans="1:5" ht="18" hidden="1" customHeight="1" x14ac:dyDescent="0.2">
      <c r="A113" s="343"/>
      <c r="B113" s="334"/>
      <c r="C113" s="151" t="s">
        <v>241</v>
      </c>
      <c r="D113" s="110" t="s">
        <v>242</v>
      </c>
      <c r="E113" s="353"/>
    </row>
    <row r="114" spans="1:5" ht="8.1" customHeight="1" x14ac:dyDescent="0.2">
      <c r="A114" s="343"/>
      <c r="B114" s="334"/>
      <c r="C114" s="153"/>
      <c r="D114" s="167"/>
      <c r="E114" s="355"/>
    </row>
    <row r="115" spans="1:5" ht="14.25" customHeight="1" x14ac:dyDescent="0.2">
      <c r="A115" s="343"/>
      <c r="B115" s="334"/>
      <c r="C115" s="348" t="s">
        <v>375</v>
      </c>
      <c r="D115" s="361" t="s">
        <v>376</v>
      </c>
      <c r="E115" s="350">
        <f>SUM(E117)</f>
        <v>198969</v>
      </c>
    </row>
    <row r="116" spans="1:5" ht="8.1" customHeight="1" x14ac:dyDescent="0.2">
      <c r="A116" s="343"/>
      <c r="B116" s="334"/>
      <c r="C116" s="352"/>
      <c r="D116" s="345"/>
      <c r="E116" s="346"/>
    </row>
    <row r="117" spans="1:5" ht="14.25" customHeight="1" x14ac:dyDescent="0.2">
      <c r="A117" s="343"/>
      <c r="B117" s="334"/>
      <c r="C117" s="366" t="s">
        <v>337</v>
      </c>
      <c r="D117" s="357" t="s">
        <v>404</v>
      </c>
      <c r="E117" s="353">
        <v>198969</v>
      </c>
    </row>
    <row r="118" spans="1:5" ht="8.1" customHeight="1" x14ac:dyDescent="0.2">
      <c r="A118" s="343"/>
      <c r="B118" s="334"/>
      <c r="C118" s="374"/>
      <c r="D118" s="359"/>
      <c r="E118" s="360"/>
    </row>
    <row r="119" spans="1:5" ht="14.25" customHeight="1" x14ac:dyDescent="0.2">
      <c r="A119" s="343"/>
      <c r="B119" s="334"/>
      <c r="C119" s="348" t="s">
        <v>243</v>
      </c>
      <c r="D119" s="361" t="s">
        <v>244</v>
      </c>
      <c r="E119" s="350">
        <f>SUM(E121:E123)</f>
        <v>200000</v>
      </c>
    </row>
    <row r="120" spans="1:5" ht="8.1" customHeight="1" outlineLevel="1" x14ac:dyDescent="0.2">
      <c r="A120" s="343"/>
      <c r="B120" s="334"/>
      <c r="C120" s="352"/>
      <c r="D120" s="345"/>
      <c r="E120" s="346"/>
    </row>
    <row r="121" spans="1:5" ht="14.25" hidden="1" customHeight="1" x14ac:dyDescent="0.2">
      <c r="A121" s="343"/>
      <c r="B121" s="334"/>
      <c r="C121" s="366" t="s">
        <v>405</v>
      </c>
      <c r="D121" s="357" t="s">
        <v>406</v>
      </c>
      <c r="E121" s="353"/>
    </row>
    <row r="122" spans="1:5" ht="14.25" customHeight="1" x14ac:dyDescent="0.2">
      <c r="A122" s="343"/>
      <c r="B122" s="334"/>
      <c r="C122" s="151" t="s">
        <v>108</v>
      </c>
      <c r="D122" s="110" t="s">
        <v>110</v>
      </c>
      <c r="E122" s="353">
        <v>200000</v>
      </c>
    </row>
    <row r="123" spans="1:5" ht="14.25" hidden="1" customHeight="1" x14ac:dyDescent="0.2">
      <c r="A123" s="343"/>
      <c r="B123" s="334"/>
      <c r="C123" s="151" t="s">
        <v>83</v>
      </c>
      <c r="D123" s="110" t="s">
        <v>65</v>
      </c>
      <c r="E123" s="353"/>
    </row>
    <row r="124" spans="1:5" ht="14.25" hidden="1" customHeight="1" thickBot="1" x14ac:dyDescent="0.25">
      <c r="A124" s="343"/>
      <c r="B124" s="334"/>
      <c r="C124" s="381"/>
      <c r="D124" s="382"/>
      <c r="E124" s="383"/>
    </row>
    <row r="125" spans="1:5" ht="18" hidden="1" customHeight="1" collapsed="1" thickBot="1" x14ac:dyDescent="0.25">
      <c r="A125" s="343"/>
      <c r="B125" s="334"/>
      <c r="C125" s="338">
        <v>2</v>
      </c>
      <c r="D125" s="337" t="s">
        <v>35</v>
      </c>
      <c r="E125" s="370"/>
    </row>
    <row r="126" spans="1:5" ht="14.25" hidden="1" customHeight="1" x14ac:dyDescent="0.2">
      <c r="A126" s="343"/>
      <c r="B126" s="334"/>
      <c r="C126" s="371"/>
      <c r="D126" s="372"/>
      <c r="E126" s="373"/>
    </row>
    <row r="127" spans="1:5" ht="14.25" hidden="1" customHeight="1" x14ac:dyDescent="0.2">
      <c r="A127" s="343"/>
      <c r="B127" s="334"/>
      <c r="C127" s="348" t="s">
        <v>245</v>
      </c>
      <c r="D127" s="361" t="s">
        <v>246</v>
      </c>
      <c r="E127" s="350"/>
    </row>
    <row r="128" spans="1:5" ht="14.25" hidden="1" customHeight="1" outlineLevel="1" x14ac:dyDescent="0.2">
      <c r="A128" s="343"/>
      <c r="B128" s="334"/>
      <c r="C128" s="352"/>
      <c r="D128" s="345"/>
      <c r="E128" s="346"/>
    </row>
    <row r="129" spans="1:5" hidden="1" outlineLevel="1" x14ac:dyDescent="0.2">
      <c r="A129" s="343"/>
      <c r="B129" s="334"/>
      <c r="C129" s="151" t="s">
        <v>112</v>
      </c>
      <c r="D129" s="110" t="s">
        <v>247</v>
      </c>
      <c r="E129" s="353"/>
    </row>
    <row r="130" spans="1:5" ht="14.25" hidden="1" customHeight="1" x14ac:dyDescent="0.2">
      <c r="A130" s="343"/>
      <c r="B130" s="334"/>
      <c r="C130" s="151" t="s">
        <v>113</v>
      </c>
      <c r="D130" s="110" t="s">
        <v>248</v>
      </c>
      <c r="E130" s="353"/>
    </row>
    <row r="131" spans="1:5" ht="14.25" hidden="1" customHeight="1" outlineLevel="1" x14ac:dyDescent="0.2">
      <c r="A131" s="343"/>
      <c r="B131" s="334"/>
      <c r="C131" s="151" t="s">
        <v>114</v>
      </c>
      <c r="D131" s="110" t="s">
        <v>249</v>
      </c>
      <c r="E131" s="353"/>
    </row>
    <row r="132" spans="1:5" ht="14.25" hidden="1" customHeight="1" x14ac:dyDescent="0.2">
      <c r="A132" s="343"/>
      <c r="B132" s="334"/>
      <c r="C132" s="151" t="s">
        <v>250</v>
      </c>
      <c r="D132" s="110" t="s">
        <v>434</v>
      </c>
      <c r="E132" s="353"/>
    </row>
    <row r="133" spans="1:5" ht="14.25" hidden="1" customHeight="1" outlineLevel="1" x14ac:dyDescent="0.2">
      <c r="A133" s="343"/>
      <c r="B133" s="334"/>
      <c r="C133" s="153"/>
      <c r="D133" s="167"/>
      <c r="E133" s="355"/>
    </row>
    <row r="134" spans="1:5" ht="14.25" hidden="1" customHeight="1" x14ac:dyDescent="0.2">
      <c r="A134" s="343"/>
      <c r="B134" s="334"/>
      <c r="C134" s="348" t="s">
        <v>252</v>
      </c>
      <c r="D134" s="361" t="s">
        <v>371</v>
      </c>
      <c r="E134" s="350"/>
    </row>
    <row r="135" spans="1:5" ht="14.25" hidden="1" customHeight="1" x14ac:dyDescent="0.2">
      <c r="A135" s="343"/>
      <c r="B135" s="334"/>
      <c r="C135" s="352"/>
      <c r="D135" s="345"/>
      <c r="E135" s="346"/>
    </row>
    <row r="136" spans="1:5" ht="14.25" hidden="1" customHeight="1" x14ac:dyDescent="0.2">
      <c r="A136" s="343"/>
      <c r="B136" s="334"/>
      <c r="C136" s="366" t="s">
        <v>254</v>
      </c>
      <c r="D136" s="357" t="s">
        <v>407</v>
      </c>
      <c r="E136" s="353"/>
    </row>
    <row r="137" spans="1:5" ht="14.25" hidden="1" customHeight="1" x14ac:dyDescent="0.2">
      <c r="A137" s="343"/>
      <c r="B137" s="334"/>
      <c r="C137" s="374"/>
      <c r="D137" s="359"/>
      <c r="E137" s="360"/>
    </row>
    <row r="138" spans="1:5" ht="14.25" hidden="1" customHeight="1" x14ac:dyDescent="0.2">
      <c r="A138" s="343"/>
      <c r="B138" s="334"/>
      <c r="C138" s="348" t="s">
        <v>256</v>
      </c>
      <c r="D138" s="361" t="s">
        <v>257</v>
      </c>
      <c r="E138" s="350"/>
    </row>
    <row r="139" spans="1:5" ht="14.25" hidden="1" customHeight="1" x14ac:dyDescent="0.2">
      <c r="A139" s="343"/>
      <c r="B139" s="334"/>
      <c r="C139" s="352"/>
      <c r="D139" s="345"/>
      <c r="E139" s="346"/>
    </row>
    <row r="140" spans="1:5" ht="14.25" hidden="1" customHeight="1" x14ac:dyDescent="0.2">
      <c r="A140" s="343"/>
      <c r="B140" s="334"/>
      <c r="C140" s="151" t="s">
        <v>115</v>
      </c>
      <c r="D140" s="110" t="s">
        <v>258</v>
      </c>
      <c r="E140" s="353"/>
    </row>
    <row r="141" spans="1:5" ht="14.25" hidden="1" customHeight="1" x14ac:dyDescent="0.2">
      <c r="A141" s="343"/>
      <c r="B141" s="334"/>
      <c r="C141" s="151" t="s">
        <v>116</v>
      </c>
      <c r="D141" s="110" t="s">
        <v>435</v>
      </c>
      <c r="E141" s="353"/>
    </row>
    <row r="142" spans="1:5" ht="14.25" hidden="1" customHeight="1" x14ac:dyDescent="0.2">
      <c r="A142" s="343"/>
      <c r="B142" s="334"/>
      <c r="C142" s="151" t="s">
        <v>117</v>
      </c>
      <c r="D142" s="110" t="s">
        <v>259</v>
      </c>
      <c r="E142" s="353"/>
    </row>
    <row r="143" spans="1:5" ht="14.25" hidden="1" customHeight="1" x14ac:dyDescent="0.2">
      <c r="A143" s="343"/>
      <c r="B143" s="334"/>
      <c r="C143" s="151" t="s">
        <v>118</v>
      </c>
      <c r="D143" s="110" t="s">
        <v>260</v>
      </c>
      <c r="E143" s="353"/>
    </row>
    <row r="144" spans="1:5" ht="14.25" hidden="1" customHeight="1" x14ac:dyDescent="0.2">
      <c r="A144" s="343"/>
      <c r="B144" s="334"/>
      <c r="C144" s="151" t="s">
        <v>119</v>
      </c>
      <c r="D144" s="110" t="s">
        <v>261</v>
      </c>
      <c r="E144" s="353"/>
    </row>
    <row r="145" spans="1:5" ht="14.25" hidden="1" customHeight="1" x14ac:dyDescent="0.2">
      <c r="A145" s="343"/>
      <c r="B145" s="334"/>
      <c r="C145" s="151" t="s">
        <v>120</v>
      </c>
      <c r="D145" s="110" t="s">
        <v>436</v>
      </c>
      <c r="E145" s="353"/>
    </row>
    <row r="146" spans="1:5" ht="14.25" hidden="1" customHeight="1" x14ac:dyDescent="0.2">
      <c r="A146" s="343"/>
      <c r="B146" s="334"/>
      <c r="C146" s="153"/>
      <c r="D146" s="167"/>
      <c r="E146" s="355"/>
    </row>
    <row r="147" spans="1:5" ht="14.25" hidden="1" customHeight="1" outlineLevel="1" x14ac:dyDescent="0.2">
      <c r="A147" s="343"/>
      <c r="B147" s="334"/>
      <c r="C147" s="348" t="s">
        <v>263</v>
      </c>
      <c r="D147" s="361" t="s">
        <v>264</v>
      </c>
      <c r="E147" s="350"/>
    </row>
    <row r="148" spans="1:5" ht="14.25" hidden="1" customHeight="1" outlineLevel="1" x14ac:dyDescent="0.2">
      <c r="A148" s="343"/>
      <c r="B148" s="334"/>
      <c r="C148" s="352"/>
      <c r="D148" s="345"/>
      <c r="E148" s="346"/>
    </row>
    <row r="149" spans="1:5" ht="14.25" hidden="1" customHeight="1" x14ac:dyDescent="0.2">
      <c r="A149" s="343"/>
      <c r="B149" s="334"/>
      <c r="C149" s="151" t="s">
        <v>121</v>
      </c>
      <c r="D149" s="110" t="s">
        <v>265</v>
      </c>
      <c r="E149" s="353"/>
    </row>
    <row r="150" spans="1:5" ht="14.25" hidden="1" customHeight="1" x14ac:dyDescent="0.2">
      <c r="A150" s="343"/>
      <c r="B150" s="334"/>
      <c r="C150" s="151" t="s">
        <v>122</v>
      </c>
      <c r="D150" s="110" t="s">
        <v>266</v>
      </c>
      <c r="E150" s="353"/>
    </row>
    <row r="151" spans="1:5" ht="18" hidden="1" customHeight="1" x14ac:dyDescent="0.2">
      <c r="A151" s="343"/>
      <c r="B151" s="334"/>
      <c r="C151" s="153"/>
      <c r="D151" s="167"/>
      <c r="E151" s="355"/>
    </row>
    <row r="152" spans="1:5" ht="14.25" hidden="1" customHeight="1" x14ac:dyDescent="0.2">
      <c r="A152" s="343"/>
      <c r="B152" s="334"/>
      <c r="C152" s="348" t="s">
        <v>267</v>
      </c>
      <c r="D152" s="361" t="s">
        <v>268</v>
      </c>
      <c r="E152" s="350"/>
    </row>
    <row r="153" spans="1:5" ht="14.25" hidden="1" customHeight="1" x14ac:dyDescent="0.2">
      <c r="A153" s="343"/>
      <c r="B153" s="334"/>
      <c r="C153" s="352"/>
      <c r="D153" s="345"/>
      <c r="E153" s="346"/>
    </row>
    <row r="154" spans="1:5" ht="14.25" hidden="1" customHeight="1" x14ac:dyDescent="0.2">
      <c r="A154" s="343"/>
      <c r="B154" s="334"/>
      <c r="C154" s="151" t="s">
        <v>123</v>
      </c>
      <c r="D154" s="166" t="s">
        <v>269</v>
      </c>
      <c r="E154" s="353"/>
    </row>
    <row r="155" spans="1:5" ht="14.25" hidden="1" customHeight="1" outlineLevel="1" x14ac:dyDescent="0.2">
      <c r="A155" s="343"/>
      <c r="B155" s="334"/>
      <c r="C155" s="151" t="s">
        <v>270</v>
      </c>
      <c r="D155" s="166" t="s">
        <v>271</v>
      </c>
      <c r="E155" s="353"/>
    </row>
    <row r="156" spans="1:5" ht="14.25" hidden="1" customHeight="1" x14ac:dyDescent="0.2">
      <c r="A156" s="343"/>
      <c r="B156" s="334"/>
      <c r="C156" s="151" t="s">
        <v>124</v>
      </c>
      <c r="D156" s="166" t="s">
        <v>272</v>
      </c>
      <c r="E156" s="353"/>
    </row>
    <row r="157" spans="1:5" ht="14.25" hidden="1" customHeight="1" x14ac:dyDescent="0.2">
      <c r="A157" s="343"/>
      <c r="B157" s="334"/>
      <c r="C157" s="151" t="s">
        <v>125</v>
      </c>
      <c r="D157" s="166" t="s">
        <v>273</v>
      </c>
      <c r="E157" s="353"/>
    </row>
    <row r="158" spans="1:5" ht="14.25" hidden="1" customHeight="1" x14ac:dyDescent="0.2">
      <c r="A158" s="343"/>
      <c r="B158" s="334"/>
      <c r="C158" s="151" t="s">
        <v>126</v>
      </c>
      <c r="D158" s="166" t="s">
        <v>274</v>
      </c>
      <c r="E158" s="353"/>
    </row>
    <row r="159" spans="1:5" ht="14.25" hidden="1" customHeight="1" outlineLevel="1" x14ac:dyDescent="0.2">
      <c r="A159" s="343"/>
      <c r="B159" s="334"/>
      <c r="C159" s="151" t="s">
        <v>275</v>
      </c>
      <c r="D159" s="166" t="s">
        <v>276</v>
      </c>
      <c r="E159" s="353"/>
    </row>
    <row r="160" spans="1:5" ht="14.25" hidden="1" customHeight="1" outlineLevel="1" x14ac:dyDescent="0.2">
      <c r="A160" s="343"/>
      <c r="B160" s="334"/>
      <c r="C160" s="151" t="s">
        <v>342</v>
      </c>
      <c r="D160" s="166" t="s">
        <v>410</v>
      </c>
      <c r="E160" s="353"/>
    </row>
    <row r="161" spans="1:5" ht="14.25" hidden="1" customHeight="1" outlineLevel="1" x14ac:dyDescent="0.2">
      <c r="A161" s="343"/>
      <c r="B161" s="334"/>
      <c r="C161" s="151" t="s">
        <v>127</v>
      </c>
      <c r="D161" s="166" t="s">
        <v>437</v>
      </c>
      <c r="E161" s="353"/>
    </row>
    <row r="162" spans="1:5" ht="14.25" hidden="1" customHeight="1" outlineLevel="1" collapsed="1" thickBot="1" x14ac:dyDescent="0.25">
      <c r="A162" s="343"/>
      <c r="B162" s="334"/>
      <c r="C162" s="381"/>
      <c r="D162" s="382"/>
      <c r="E162" s="383"/>
    </row>
    <row r="163" spans="1:5" ht="17.25" hidden="1" customHeight="1" outlineLevel="1" thickBot="1" x14ac:dyDescent="0.25">
      <c r="A163" s="343"/>
      <c r="B163" s="334"/>
      <c r="C163" s="338">
        <v>5</v>
      </c>
      <c r="D163" s="337" t="s">
        <v>66</v>
      </c>
      <c r="E163" s="370"/>
    </row>
    <row r="164" spans="1:5" ht="14.25" hidden="1" customHeight="1" outlineLevel="1" x14ac:dyDescent="0.2">
      <c r="A164" s="343"/>
      <c r="B164" s="334"/>
      <c r="C164" s="371"/>
      <c r="D164" s="372"/>
      <c r="E164" s="373"/>
    </row>
    <row r="165" spans="1:5" ht="14.25" hidden="1" customHeight="1" outlineLevel="1" x14ac:dyDescent="0.2">
      <c r="A165" s="343"/>
      <c r="B165" s="334"/>
      <c r="C165" s="348" t="s">
        <v>278</v>
      </c>
      <c r="D165" s="361" t="s">
        <v>279</v>
      </c>
      <c r="E165" s="350"/>
    </row>
    <row r="166" spans="1:5" ht="14.25" hidden="1" customHeight="1" outlineLevel="1" x14ac:dyDescent="0.2">
      <c r="A166" s="343"/>
      <c r="B166" s="334"/>
      <c r="C166" s="352"/>
      <c r="D166" s="345"/>
      <c r="E166" s="346"/>
    </row>
    <row r="167" spans="1:5" ht="14.25" hidden="1" customHeight="1" outlineLevel="1" x14ac:dyDescent="0.2">
      <c r="A167" s="343"/>
      <c r="B167" s="334"/>
      <c r="C167" s="154" t="s">
        <v>280</v>
      </c>
      <c r="D167" s="166" t="s">
        <v>438</v>
      </c>
      <c r="E167" s="353"/>
    </row>
    <row r="168" spans="1:5" ht="14.25" hidden="1" customHeight="1" outlineLevel="1" x14ac:dyDescent="0.2">
      <c r="A168" s="343"/>
      <c r="B168" s="334"/>
      <c r="C168" s="151" t="s">
        <v>282</v>
      </c>
      <c r="D168" s="110" t="s">
        <v>283</v>
      </c>
      <c r="E168" s="353"/>
    </row>
    <row r="169" spans="1:5" ht="14.25" hidden="1" customHeight="1" outlineLevel="1" x14ac:dyDescent="0.2">
      <c r="A169" s="343"/>
      <c r="B169" s="334"/>
      <c r="C169" s="151" t="s">
        <v>129</v>
      </c>
      <c r="D169" s="110" t="s">
        <v>284</v>
      </c>
      <c r="E169" s="353"/>
    </row>
    <row r="170" spans="1:5" ht="14.25" hidden="1" customHeight="1" outlineLevel="1" x14ac:dyDescent="0.2">
      <c r="A170" s="343"/>
      <c r="B170" s="334"/>
      <c r="C170" s="151" t="s">
        <v>130</v>
      </c>
      <c r="D170" s="110" t="s">
        <v>285</v>
      </c>
      <c r="E170" s="353"/>
    </row>
    <row r="171" spans="1:5" ht="14.25" hidden="1" customHeight="1" outlineLevel="1" x14ac:dyDescent="0.2">
      <c r="A171" s="343"/>
      <c r="B171" s="334"/>
      <c r="C171" s="151" t="s">
        <v>131</v>
      </c>
      <c r="D171" s="110" t="s">
        <v>286</v>
      </c>
      <c r="E171" s="353"/>
    </row>
    <row r="172" spans="1:5" ht="14.25" hidden="1" customHeight="1" outlineLevel="1" x14ac:dyDescent="0.2">
      <c r="A172" s="343"/>
      <c r="B172" s="334"/>
      <c r="C172" s="151" t="s">
        <v>132</v>
      </c>
      <c r="D172" s="110" t="s">
        <v>287</v>
      </c>
      <c r="E172" s="353"/>
    </row>
    <row r="173" spans="1:5" ht="14.25" hidden="1" customHeight="1" outlineLevel="1" x14ac:dyDescent="0.2">
      <c r="A173" s="343"/>
      <c r="B173" s="334"/>
      <c r="C173" s="151" t="s">
        <v>288</v>
      </c>
      <c r="D173" s="110" t="s">
        <v>289</v>
      </c>
      <c r="E173" s="353"/>
    </row>
    <row r="174" spans="1:5" ht="11.45" hidden="1" customHeight="1" x14ac:dyDescent="0.2">
      <c r="A174" s="343"/>
      <c r="B174" s="334"/>
      <c r="C174" s="151" t="s">
        <v>133</v>
      </c>
      <c r="D174" s="166" t="s">
        <v>439</v>
      </c>
      <c r="E174" s="353"/>
    </row>
    <row r="175" spans="1:5" ht="18" hidden="1" customHeight="1" x14ac:dyDescent="0.2">
      <c r="A175" s="343"/>
      <c r="B175" s="334"/>
      <c r="C175" s="153"/>
      <c r="D175" s="167"/>
      <c r="E175" s="355"/>
    </row>
    <row r="176" spans="1:5" ht="14.25" hidden="1" customHeight="1" x14ac:dyDescent="0.2">
      <c r="A176" s="343"/>
      <c r="B176" s="334"/>
      <c r="C176" s="348" t="s">
        <v>291</v>
      </c>
      <c r="D176" s="361" t="s">
        <v>292</v>
      </c>
      <c r="E176" s="350"/>
    </row>
    <row r="177" spans="1:5" ht="14.25" hidden="1" customHeight="1" x14ac:dyDescent="0.2">
      <c r="A177" s="343"/>
      <c r="B177" s="334"/>
      <c r="C177" s="352"/>
      <c r="D177" s="345"/>
      <c r="E177" s="346"/>
    </row>
    <row r="178" spans="1:5" ht="14.25" hidden="1" customHeight="1" x14ac:dyDescent="0.2">
      <c r="A178" s="343"/>
      <c r="B178" s="334"/>
      <c r="C178" s="151" t="s">
        <v>293</v>
      </c>
      <c r="D178" s="110" t="s">
        <v>294</v>
      </c>
      <c r="E178" s="353"/>
    </row>
    <row r="179" spans="1:5" ht="14.25" hidden="1" customHeight="1" outlineLevel="1" x14ac:dyDescent="0.2">
      <c r="A179" s="343"/>
      <c r="B179" s="334"/>
      <c r="C179" s="151" t="s">
        <v>295</v>
      </c>
      <c r="D179" s="110" t="s">
        <v>296</v>
      </c>
      <c r="E179" s="353"/>
    </row>
    <row r="180" spans="1:5" ht="14.25" hidden="1" customHeight="1" x14ac:dyDescent="0.2">
      <c r="A180" s="343"/>
      <c r="B180" s="334"/>
      <c r="C180" s="127"/>
      <c r="D180" s="115"/>
      <c r="E180" s="126"/>
    </row>
    <row r="181" spans="1:5" ht="14.25" hidden="1" customHeight="1" x14ac:dyDescent="0.2">
      <c r="A181" s="343"/>
      <c r="B181" s="334"/>
      <c r="C181" s="348" t="s">
        <v>299</v>
      </c>
      <c r="D181" s="361" t="s">
        <v>292</v>
      </c>
      <c r="E181" s="350"/>
    </row>
    <row r="182" spans="1:5" ht="14.25" hidden="1" customHeight="1" x14ac:dyDescent="0.2">
      <c r="A182" s="343"/>
      <c r="B182" s="334"/>
      <c r="C182" s="352"/>
      <c r="D182" s="345"/>
      <c r="E182" s="346"/>
    </row>
    <row r="183" spans="1:5" ht="14.25" hidden="1" customHeight="1" x14ac:dyDescent="0.2">
      <c r="A183" s="343"/>
      <c r="B183" s="334"/>
      <c r="C183" s="151" t="s">
        <v>347</v>
      </c>
      <c r="D183" s="110" t="s">
        <v>408</v>
      </c>
      <c r="E183" s="353"/>
    </row>
    <row r="184" spans="1:5" ht="13.15" hidden="1" customHeight="1" x14ac:dyDescent="0.2">
      <c r="A184" s="343"/>
      <c r="B184" s="334"/>
      <c r="C184" s="151" t="s">
        <v>300</v>
      </c>
      <c r="D184" s="110" t="s">
        <v>301</v>
      </c>
      <c r="E184" s="353"/>
    </row>
    <row r="185" spans="1:5" ht="8.1" customHeight="1" thickBot="1" x14ac:dyDescent="0.25">
      <c r="A185" s="343"/>
      <c r="B185" s="334"/>
      <c r="C185" s="381"/>
      <c r="D185" s="382"/>
      <c r="E185" s="383"/>
    </row>
    <row r="186" spans="1:5" ht="17.25" customHeight="1" thickBot="1" x14ac:dyDescent="0.25">
      <c r="A186" s="343"/>
      <c r="B186" s="334"/>
      <c r="C186" s="338">
        <v>6</v>
      </c>
      <c r="D186" s="337" t="s">
        <v>302</v>
      </c>
      <c r="E186" s="370">
        <f>+E188+E193+E197+E201</f>
        <v>34108231.810000002</v>
      </c>
    </row>
    <row r="187" spans="1:5" ht="8.1" customHeight="1" x14ac:dyDescent="0.2">
      <c r="A187" s="343"/>
      <c r="B187" s="334"/>
      <c r="C187" s="371"/>
      <c r="D187" s="372"/>
      <c r="E187" s="373"/>
    </row>
    <row r="188" spans="1:5" ht="13.15" customHeight="1" x14ac:dyDescent="0.2">
      <c r="A188" s="343"/>
      <c r="B188" s="334"/>
      <c r="C188" s="348" t="s">
        <v>303</v>
      </c>
      <c r="D188" s="361" t="s">
        <v>304</v>
      </c>
      <c r="E188" s="350">
        <f>SUM(E190:E191)</f>
        <v>14578844</v>
      </c>
    </row>
    <row r="189" spans="1:5" ht="8.1" customHeight="1" x14ac:dyDescent="0.2">
      <c r="A189" s="343"/>
      <c r="B189" s="334"/>
      <c r="C189" s="352"/>
      <c r="D189" s="345"/>
      <c r="E189" s="346"/>
    </row>
    <row r="190" spans="1:5" ht="14.25" customHeight="1" x14ac:dyDescent="0.2">
      <c r="A190" s="343"/>
      <c r="B190" s="334"/>
      <c r="C190" s="384" t="s">
        <v>353</v>
      </c>
      <c r="D190" s="375" t="s">
        <v>440</v>
      </c>
      <c r="E190" s="353">
        <v>7000000</v>
      </c>
    </row>
    <row r="191" spans="1:5" ht="14.25" customHeight="1" x14ac:dyDescent="0.2">
      <c r="A191" s="343"/>
      <c r="B191" s="334"/>
      <c r="C191" s="384" t="s">
        <v>84</v>
      </c>
      <c r="D191" s="375" t="s">
        <v>441</v>
      </c>
      <c r="E191" s="353">
        <v>7578844</v>
      </c>
    </row>
    <row r="192" spans="1:5" ht="8.1" customHeight="1" x14ac:dyDescent="0.2">
      <c r="A192" s="343"/>
      <c r="B192" s="334"/>
      <c r="C192" s="385"/>
      <c r="D192" s="386"/>
      <c r="E192" s="360"/>
    </row>
    <row r="193" spans="1:5" ht="14.25" customHeight="1" x14ac:dyDescent="0.2">
      <c r="A193" s="343"/>
      <c r="B193" s="334"/>
      <c r="C193" s="348" t="s">
        <v>306</v>
      </c>
      <c r="D193" s="361" t="s">
        <v>307</v>
      </c>
      <c r="E193" s="350">
        <f>SUM(E195)</f>
        <v>18961997.809999999</v>
      </c>
    </row>
    <row r="194" spans="1:5" ht="8.1" customHeight="1" x14ac:dyDescent="0.2">
      <c r="A194" s="343"/>
      <c r="B194" s="334"/>
      <c r="C194" s="352"/>
      <c r="D194" s="345"/>
      <c r="E194" s="346"/>
    </row>
    <row r="195" spans="1:5" x14ac:dyDescent="0.2">
      <c r="A195" s="343"/>
      <c r="B195" s="334"/>
      <c r="C195" s="384" t="s">
        <v>339</v>
      </c>
      <c r="D195" s="375" t="s">
        <v>36</v>
      </c>
      <c r="E195" s="353">
        <v>18961997.809999999</v>
      </c>
    </row>
    <row r="196" spans="1:5" ht="14.25" hidden="1" customHeight="1" x14ac:dyDescent="0.2">
      <c r="A196" s="343"/>
      <c r="B196" s="334"/>
      <c r="C196" s="385"/>
      <c r="D196" s="386"/>
      <c r="E196" s="360"/>
    </row>
    <row r="197" spans="1:5" ht="14.25" hidden="1" customHeight="1" x14ac:dyDescent="0.2">
      <c r="A197" s="343"/>
      <c r="B197" s="334"/>
      <c r="C197" s="348" t="s">
        <v>349</v>
      </c>
      <c r="D197" s="361" t="s">
        <v>351</v>
      </c>
      <c r="E197" s="350"/>
    </row>
    <row r="198" spans="1:5" ht="14.25" hidden="1" customHeight="1" x14ac:dyDescent="0.2">
      <c r="A198" s="343"/>
      <c r="B198" s="334"/>
      <c r="C198" s="352"/>
      <c r="D198" s="345"/>
      <c r="E198" s="346"/>
    </row>
    <row r="199" spans="1:5" ht="14.25" hidden="1" customHeight="1" outlineLevel="1" x14ac:dyDescent="0.2">
      <c r="A199" s="343"/>
      <c r="B199" s="334"/>
      <c r="C199" s="384" t="s">
        <v>350</v>
      </c>
      <c r="D199" s="375" t="s">
        <v>352</v>
      </c>
      <c r="E199" s="353"/>
    </row>
    <row r="200" spans="1:5" ht="8.1" customHeight="1" collapsed="1" x14ac:dyDescent="0.2">
      <c r="A200" s="343"/>
      <c r="B200" s="334"/>
      <c r="C200" s="385"/>
      <c r="D200" s="386"/>
      <c r="E200" s="360"/>
    </row>
    <row r="201" spans="1:5" ht="15" customHeight="1" x14ac:dyDescent="0.2">
      <c r="A201" s="343"/>
      <c r="B201" s="334"/>
      <c r="C201" s="348" t="s">
        <v>308</v>
      </c>
      <c r="D201" s="361" t="s">
        <v>309</v>
      </c>
      <c r="E201" s="350">
        <f>SUM(E203:E204)</f>
        <v>567390</v>
      </c>
    </row>
    <row r="202" spans="1:5" ht="10.15" customHeight="1" x14ac:dyDescent="0.2">
      <c r="A202" s="343"/>
      <c r="B202" s="334"/>
      <c r="C202" s="352"/>
      <c r="D202" s="345"/>
      <c r="E202" s="346"/>
    </row>
    <row r="203" spans="1:5" hidden="1" x14ac:dyDescent="0.2">
      <c r="A203" s="343"/>
      <c r="B203" s="334"/>
      <c r="C203" s="366" t="s">
        <v>85</v>
      </c>
      <c r="D203" s="357" t="s">
        <v>310</v>
      </c>
      <c r="E203" s="353"/>
    </row>
    <row r="204" spans="1:5" x14ac:dyDescent="0.2">
      <c r="A204" s="343"/>
      <c r="B204" s="334"/>
      <c r="C204" s="366" t="s">
        <v>311</v>
      </c>
      <c r="D204" s="357" t="s">
        <v>372</v>
      </c>
      <c r="E204" s="353">
        <v>567390</v>
      </c>
    </row>
    <row r="205" spans="1:5" hidden="1" x14ac:dyDescent="0.2">
      <c r="A205" s="343"/>
      <c r="B205" s="334"/>
      <c r="C205" s="387"/>
      <c r="D205" s="388"/>
      <c r="E205" s="389"/>
    </row>
    <row r="206" spans="1:5" ht="17.25" hidden="1" customHeight="1" x14ac:dyDescent="0.2">
      <c r="A206" s="343"/>
      <c r="B206" s="334"/>
      <c r="C206" s="338">
        <v>9</v>
      </c>
      <c r="D206" s="337" t="s">
        <v>313</v>
      </c>
      <c r="E206" s="370"/>
    </row>
    <row r="207" spans="1:5" hidden="1" x14ac:dyDescent="0.2">
      <c r="A207" s="343"/>
      <c r="B207" s="334"/>
      <c r="C207" s="371"/>
      <c r="D207" s="372"/>
      <c r="E207" s="373"/>
    </row>
    <row r="208" spans="1:5" ht="16.5" hidden="1" customHeight="1" x14ac:dyDescent="0.2">
      <c r="A208" s="343"/>
      <c r="B208" s="334"/>
      <c r="C208" s="348" t="s">
        <v>318</v>
      </c>
      <c r="D208" s="361" t="s">
        <v>319</v>
      </c>
      <c r="E208" s="350"/>
    </row>
    <row r="209" spans="1:5" hidden="1" x14ac:dyDescent="0.2">
      <c r="A209" s="343"/>
      <c r="B209" s="334"/>
      <c r="C209" s="352"/>
      <c r="D209" s="345"/>
      <c r="E209" s="346"/>
    </row>
    <row r="210" spans="1:5" hidden="1" x14ac:dyDescent="0.2">
      <c r="A210" s="343"/>
      <c r="B210" s="334"/>
      <c r="C210" s="151" t="s">
        <v>134</v>
      </c>
      <c r="D210" s="143" t="s">
        <v>320</v>
      </c>
      <c r="E210" s="353"/>
    </row>
    <row r="211" spans="1:5" hidden="1" x14ac:dyDescent="0.2">
      <c r="A211" s="343"/>
      <c r="B211" s="334"/>
      <c r="C211" s="366" t="s">
        <v>321</v>
      </c>
      <c r="D211" s="357" t="s">
        <v>322</v>
      </c>
      <c r="E211" s="353"/>
    </row>
    <row r="212" spans="1:5" ht="8.1" customHeight="1" thickBot="1" x14ac:dyDescent="0.25">
      <c r="A212" s="343"/>
      <c r="B212" s="334"/>
      <c r="C212" s="390"/>
      <c r="D212" s="391"/>
      <c r="E212" s="392"/>
    </row>
    <row r="213" spans="1:5" ht="21.95" customHeight="1" thickBot="1" x14ac:dyDescent="0.25">
      <c r="A213" s="436" t="s">
        <v>373</v>
      </c>
      <c r="B213" s="393">
        <f>SUM(B13:B212)</f>
        <v>3281567441.5500002</v>
      </c>
      <c r="C213" s="463" t="s">
        <v>374</v>
      </c>
      <c r="D213" s="464"/>
      <c r="E213" s="394">
        <f>+E206+E186+E163+E125+E51+E10</f>
        <v>3281567441.4499998</v>
      </c>
    </row>
    <row r="214" spans="1:5" ht="12.75" thickBot="1" x14ac:dyDescent="0.25">
      <c r="A214" s="343"/>
      <c r="B214" s="334"/>
      <c r="C214" s="395"/>
      <c r="D214" s="396"/>
      <c r="E214" s="397"/>
    </row>
    <row r="215" spans="1:5" ht="21.95" customHeight="1" thickBot="1" x14ac:dyDescent="0.25">
      <c r="A215" s="434" t="s">
        <v>359</v>
      </c>
      <c r="B215" s="435" t="s">
        <v>360</v>
      </c>
      <c r="C215" s="468" t="s">
        <v>361</v>
      </c>
      <c r="D215" s="469"/>
      <c r="E215" s="330" t="s">
        <v>360</v>
      </c>
    </row>
    <row r="216" spans="1:5" ht="8.1" customHeight="1" thickBot="1" x14ac:dyDescent="0.25">
      <c r="A216" s="343"/>
      <c r="B216" s="334"/>
      <c r="C216" s="395"/>
      <c r="D216" s="396"/>
      <c r="E216" s="397"/>
    </row>
    <row r="217" spans="1:5" ht="21.95" customHeight="1" thickBot="1" x14ac:dyDescent="0.25">
      <c r="A217" s="336" t="s">
        <v>302</v>
      </c>
      <c r="B217" s="337"/>
      <c r="C217" s="338" t="s">
        <v>30</v>
      </c>
      <c r="D217" s="337" t="s">
        <v>153</v>
      </c>
      <c r="E217" s="339">
        <f>E220+E226+E231+E240+E248+E254</f>
        <v>2302064946.3130002</v>
      </c>
    </row>
    <row r="218" spans="1:5" hidden="1" x14ac:dyDescent="0.2">
      <c r="A218" s="80"/>
      <c r="B218" s="334"/>
      <c r="C218" s="340"/>
      <c r="D218" s="341" t="s">
        <v>390</v>
      </c>
      <c r="E218" s="342"/>
    </row>
    <row r="219" spans="1:5" ht="8.1" customHeight="1" x14ac:dyDescent="0.2">
      <c r="A219" s="343"/>
      <c r="B219" s="334"/>
      <c r="C219" s="344"/>
      <c r="D219" s="345"/>
      <c r="E219" s="346"/>
    </row>
    <row r="220" spans="1:5" x14ac:dyDescent="0.2">
      <c r="A220" s="77" t="s">
        <v>147</v>
      </c>
      <c r="B220" s="347">
        <v>4478160030.3299999</v>
      </c>
      <c r="C220" s="348" t="s">
        <v>362</v>
      </c>
      <c r="D220" s="349" t="s">
        <v>154</v>
      </c>
      <c r="E220" s="350">
        <f>SUM(E222:E224)</f>
        <v>1211843061.78</v>
      </c>
    </row>
    <row r="221" spans="1:5" ht="8.1" customHeight="1" x14ac:dyDescent="0.2">
      <c r="A221" s="343"/>
      <c r="B221" s="334"/>
      <c r="C221" s="352"/>
      <c r="D221" s="345"/>
      <c r="E221" s="346"/>
    </row>
    <row r="222" spans="1:5" hidden="1" x14ac:dyDescent="0.2">
      <c r="A222" s="343"/>
      <c r="B222" s="334"/>
      <c r="C222" s="114" t="s">
        <v>67</v>
      </c>
      <c r="D222" s="110" t="s">
        <v>423</v>
      </c>
      <c r="E222" s="353"/>
    </row>
    <row r="223" spans="1:5" x14ac:dyDescent="0.2">
      <c r="A223" s="343"/>
      <c r="B223" s="334"/>
      <c r="C223" s="114" t="s">
        <v>156</v>
      </c>
      <c r="D223" s="110" t="s">
        <v>363</v>
      </c>
      <c r="E223" s="353">
        <v>1210496748.78</v>
      </c>
    </row>
    <row r="224" spans="1:5" x14ac:dyDescent="0.2">
      <c r="A224" s="343"/>
      <c r="B224" s="334"/>
      <c r="C224" s="114" t="s">
        <v>158</v>
      </c>
      <c r="D224" s="110" t="s">
        <v>364</v>
      </c>
      <c r="E224" s="353">
        <v>1346313</v>
      </c>
    </row>
    <row r="225" spans="1:5" ht="8.1" customHeight="1" x14ac:dyDescent="0.2">
      <c r="A225" s="343"/>
      <c r="B225" s="334"/>
      <c r="C225" s="354"/>
      <c r="D225" s="167"/>
      <c r="E225" s="355"/>
    </row>
    <row r="226" spans="1:5" x14ac:dyDescent="0.2">
      <c r="A226" s="343"/>
      <c r="B226" s="334"/>
      <c r="C226" s="348" t="s">
        <v>160</v>
      </c>
      <c r="D226" s="349" t="s">
        <v>161</v>
      </c>
      <c r="E226" s="350">
        <f>SUM(E228:E229)</f>
        <v>127000465.17</v>
      </c>
    </row>
    <row r="227" spans="1:5" ht="8.1" customHeight="1" x14ac:dyDescent="0.2">
      <c r="A227" s="343"/>
      <c r="B227" s="334"/>
      <c r="C227" s="352"/>
      <c r="D227" s="345"/>
      <c r="E227" s="346"/>
    </row>
    <row r="228" spans="1:5" x14ac:dyDescent="0.2">
      <c r="A228" s="343"/>
      <c r="B228" s="334"/>
      <c r="C228" s="114" t="s">
        <v>68</v>
      </c>
      <c r="D228" s="110" t="s">
        <v>32</v>
      </c>
      <c r="E228" s="353">
        <v>127000465.17</v>
      </c>
    </row>
    <row r="229" spans="1:5" hidden="1" x14ac:dyDescent="0.2">
      <c r="A229" s="343"/>
      <c r="B229" s="334"/>
      <c r="C229" s="356" t="s">
        <v>69</v>
      </c>
      <c r="D229" s="357" t="s">
        <v>31</v>
      </c>
      <c r="E229" s="353"/>
    </row>
    <row r="230" spans="1:5" ht="8.1" customHeight="1" x14ac:dyDescent="0.2">
      <c r="A230" s="343"/>
      <c r="B230" s="334"/>
      <c r="C230" s="358"/>
      <c r="D230" s="359"/>
      <c r="E230" s="360"/>
    </row>
    <row r="231" spans="1:5" x14ac:dyDescent="0.2">
      <c r="A231" s="343"/>
      <c r="B231" s="334"/>
      <c r="C231" s="348" t="s">
        <v>162</v>
      </c>
      <c r="D231" s="349" t="s">
        <v>163</v>
      </c>
      <c r="E231" s="350">
        <f>SUM(E233:E237)</f>
        <v>523247302.33300006</v>
      </c>
    </row>
    <row r="232" spans="1:5" ht="8.1" customHeight="1" x14ac:dyDescent="0.2">
      <c r="A232" s="343"/>
      <c r="B232" s="334"/>
      <c r="C232" s="352"/>
      <c r="D232" s="345"/>
      <c r="E232" s="346"/>
    </row>
    <row r="233" spans="1:5" x14ac:dyDescent="0.2">
      <c r="A233" s="343"/>
      <c r="B233" s="334"/>
      <c r="C233" s="114" t="s">
        <v>70</v>
      </c>
      <c r="D233" s="110" t="s">
        <v>391</v>
      </c>
      <c r="E233" s="353">
        <v>92737393.680000007</v>
      </c>
    </row>
    <row r="234" spans="1:5" x14ac:dyDescent="0.2">
      <c r="A234" s="343"/>
      <c r="B234" s="334"/>
      <c r="C234" s="114" t="s">
        <v>71</v>
      </c>
      <c r="D234" s="110" t="s">
        <v>392</v>
      </c>
      <c r="E234" s="353">
        <v>138402186.40000001</v>
      </c>
    </row>
    <row r="235" spans="1:5" x14ac:dyDescent="0.2">
      <c r="A235" s="343"/>
      <c r="B235" s="334"/>
      <c r="C235" s="114" t="s">
        <v>72</v>
      </c>
      <c r="D235" s="110" t="s">
        <v>393</v>
      </c>
      <c r="E235" s="353">
        <v>154724266.91</v>
      </c>
    </row>
    <row r="236" spans="1:5" x14ac:dyDescent="0.2">
      <c r="A236" s="343"/>
      <c r="B236" s="334"/>
      <c r="C236" s="114" t="s">
        <v>167</v>
      </c>
      <c r="D236" s="110" t="s">
        <v>424</v>
      </c>
      <c r="E236" s="353">
        <v>100366751.59</v>
      </c>
    </row>
    <row r="237" spans="1:5" x14ac:dyDescent="0.2">
      <c r="A237" s="343"/>
      <c r="B237" s="334"/>
      <c r="C237" s="114" t="s">
        <v>73</v>
      </c>
      <c r="D237" s="110" t="s">
        <v>169</v>
      </c>
      <c r="E237" s="353">
        <v>37016703.752999999</v>
      </c>
    </row>
    <row r="238" spans="1:5" ht="8.1" customHeight="1" x14ac:dyDescent="0.2">
      <c r="A238" s="343"/>
      <c r="B238" s="334"/>
      <c r="C238" s="354"/>
      <c r="D238" s="167"/>
      <c r="E238" s="353"/>
    </row>
    <row r="239" spans="1:5" hidden="1" x14ac:dyDescent="0.2">
      <c r="A239" s="343"/>
      <c r="B239" s="334"/>
      <c r="C239" s="340"/>
      <c r="D239" s="341" t="s">
        <v>394</v>
      </c>
      <c r="E239" s="342"/>
    </row>
    <row r="240" spans="1:5" x14ac:dyDescent="0.2">
      <c r="A240" s="343"/>
      <c r="B240" s="334"/>
      <c r="C240" s="348" t="s">
        <v>170</v>
      </c>
      <c r="D240" s="349" t="s">
        <v>171</v>
      </c>
      <c r="E240" s="350">
        <f>SUM(E242:E246)</f>
        <v>272473403.38</v>
      </c>
    </row>
    <row r="241" spans="1:5" ht="8.1" customHeight="1" x14ac:dyDescent="0.2">
      <c r="A241" s="343"/>
      <c r="B241" s="334"/>
      <c r="C241" s="352"/>
      <c r="D241" s="345"/>
      <c r="E241" s="346"/>
    </row>
    <row r="242" spans="1:5" x14ac:dyDescent="0.2">
      <c r="A242" s="343"/>
      <c r="B242" s="334"/>
      <c r="C242" s="151" t="s">
        <v>74</v>
      </c>
      <c r="D242" s="110" t="s">
        <v>425</v>
      </c>
      <c r="E242" s="353">
        <v>150401765.50999999</v>
      </c>
    </row>
    <row r="243" spans="1:5" x14ac:dyDescent="0.2">
      <c r="A243" s="343"/>
      <c r="B243" s="334"/>
      <c r="C243" s="151" t="s">
        <v>75</v>
      </c>
      <c r="D243" s="110" t="s">
        <v>395</v>
      </c>
      <c r="E243" s="353">
        <v>8219914.9900000002</v>
      </c>
    </row>
    <row r="244" spans="1:5" x14ac:dyDescent="0.2">
      <c r="A244" s="343"/>
      <c r="B244" s="334"/>
      <c r="C244" s="151" t="s">
        <v>76</v>
      </c>
      <c r="D244" s="110" t="s">
        <v>365</v>
      </c>
      <c r="E244" s="353">
        <v>24792859.109999999</v>
      </c>
    </row>
    <row r="245" spans="1:5" x14ac:dyDescent="0.2">
      <c r="A245" s="343"/>
      <c r="B245" s="334"/>
      <c r="C245" s="151" t="s">
        <v>77</v>
      </c>
      <c r="D245" s="110" t="s">
        <v>174</v>
      </c>
      <c r="E245" s="353">
        <v>80901144.25</v>
      </c>
    </row>
    <row r="246" spans="1:5" x14ac:dyDescent="0.2">
      <c r="A246" s="343"/>
      <c r="B246" s="334"/>
      <c r="C246" s="151" t="s">
        <v>78</v>
      </c>
      <c r="D246" s="110" t="s">
        <v>426</v>
      </c>
      <c r="E246" s="353">
        <v>8157719.5199999996</v>
      </c>
    </row>
    <row r="247" spans="1:5" ht="8.1" customHeight="1" x14ac:dyDescent="0.2">
      <c r="A247" s="343"/>
      <c r="B247" s="334"/>
      <c r="C247" s="153"/>
      <c r="D247" s="167"/>
      <c r="E247" s="355"/>
    </row>
    <row r="248" spans="1:5" x14ac:dyDescent="0.2">
      <c r="A248" s="343"/>
      <c r="B248" s="334"/>
      <c r="C248" s="348" t="s">
        <v>175</v>
      </c>
      <c r="D248" s="361" t="s">
        <v>176</v>
      </c>
      <c r="E248" s="350">
        <f>SUM(E250:E252)</f>
        <v>155125713.65000001</v>
      </c>
    </row>
    <row r="249" spans="1:5" x14ac:dyDescent="0.2">
      <c r="A249" s="343"/>
      <c r="B249" s="334"/>
      <c r="C249" s="352"/>
      <c r="D249" s="345"/>
      <c r="E249" s="346"/>
    </row>
    <row r="250" spans="1:5" x14ac:dyDescent="0.2">
      <c r="A250" s="343"/>
      <c r="B250" s="334"/>
      <c r="C250" s="362" t="s">
        <v>412</v>
      </c>
      <c r="D250" s="363" t="s">
        <v>427</v>
      </c>
      <c r="E250" s="364">
        <v>82415964.689999998</v>
      </c>
    </row>
    <row r="251" spans="1:5" x14ac:dyDescent="0.2">
      <c r="A251" s="343"/>
      <c r="B251" s="334"/>
      <c r="C251" s="151" t="s">
        <v>79</v>
      </c>
      <c r="D251" s="365" t="s">
        <v>427</v>
      </c>
      <c r="E251" s="353">
        <v>24264101.210000001</v>
      </c>
    </row>
    <row r="252" spans="1:5" x14ac:dyDescent="0.2">
      <c r="A252" s="343"/>
      <c r="B252" s="334"/>
      <c r="C252" s="151" t="s">
        <v>80</v>
      </c>
      <c r="D252" s="365" t="s">
        <v>428</v>
      </c>
      <c r="E252" s="353">
        <v>48445647.75</v>
      </c>
    </row>
    <row r="253" spans="1:5" ht="8.1" customHeight="1" x14ac:dyDescent="0.2">
      <c r="A253" s="343"/>
      <c r="B253" s="334"/>
      <c r="C253" s="153"/>
      <c r="D253" s="167"/>
      <c r="E253" s="355"/>
    </row>
    <row r="254" spans="1:5" x14ac:dyDescent="0.2">
      <c r="A254" s="343"/>
      <c r="B254" s="334"/>
      <c r="C254" s="348" t="s">
        <v>179</v>
      </c>
      <c r="D254" s="361" t="s">
        <v>396</v>
      </c>
      <c r="E254" s="350">
        <f>SUM(E256)</f>
        <v>12375000</v>
      </c>
    </row>
    <row r="255" spans="1:5" ht="8.1" customHeight="1" x14ac:dyDescent="0.2">
      <c r="A255" s="343"/>
      <c r="B255" s="334"/>
      <c r="C255" s="352"/>
      <c r="D255" s="345"/>
      <c r="E255" s="346"/>
    </row>
    <row r="256" spans="1:5" x14ac:dyDescent="0.2">
      <c r="A256" s="343"/>
      <c r="B256" s="334"/>
      <c r="C256" s="366" t="s">
        <v>181</v>
      </c>
      <c r="D256" s="357" t="s">
        <v>397</v>
      </c>
      <c r="E256" s="353">
        <v>12375000</v>
      </c>
    </row>
    <row r="257" spans="1:5" ht="8.1" customHeight="1" thickBot="1" x14ac:dyDescent="0.25">
      <c r="A257" s="343"/>
      <c r="B257" s="334"/>
      <c r="C257" s="367"/>
      <c r="D257" s="368"/>
      <c r="E257" s="369"/>
    </row>
    <row r="258" spans="1:5" ht="17.25" customHeight="1" thickBot="1" x14ac:dyDescent="0.25">
      <c r="A258" s="343"/>
      <c r="B258" s="334"/>
      <c r="C258" s="338" t="s">
        <v>33</v>
      </c>
      <c r="D258" s="337" t="s">
        <v>183</v>
      </c>
      <c r="E258" s="370">
        <f>+E260+E267+E275+E284+E294+E301+E305+E311+E322+E326</f>
        <v>1595064576.22</v>
      </c>
    </row>
    <row r="259" spans="1:5" ht="8.1" customHeight="1" x14ac:dyDescent="0.2">
      <c r="A259" s="343"/>
      <c r="B259" s="334"/>
      <c r="C259" s="371"/>
      <c r="D259" s="372"/>
      <c r="E259" s="373"/>
    </row>
    <row r="260" spans="1:5" x14ac:dyDescent="0.2">
      <c r="A260" s="343"/>
      <c r="B260" s="334"/>
      <c r="C260" s="348" t="s">
        <v>184</v>
      </c>
      <c r="D260" s="361" t="s">
        <v>185</v>
      </c>
      <c r="E260" s="350">
        <f>SUM(E262:E265)</f>
        <v>500802316.46000004</v>
      </c>
    </row>
    <row r="261" spans="1:5" ht="8.1" customHeight="1" x14ac:dyDescent="0.2">
      <c r="A261" s="343"/>
      <c r="B261" s="334"/>
      <c r="C261" s="352"/>
      <c r="D261" s="345"/>
      <c r="E261" s="346"/>
    </row>
    <row r="262" spans="1:5" x14ac:dyDescent="0.2">
      <c r="A262" s="377"/>
      <c r="B262" s="378"/>
      <c r="C262" s="366" t="s">
        <v>88</v>
      </c>
      <c r="D262" s="357" t="s">
        <v>366</v>
      </c>
      <c r="E262" s="353">
        <v>329449615.61000001</v>
      </c>
    </row>
    <row r="263" spans="1:5" x14ac:dyDescent="0.2">
      <c r="A263" s="343"/>
      <c r="B263" s="334"/>
      <c r="C263" s="379" t="s">
        <v>87</v>
      </c>
      <c r="D263" s="159" t="s">
        <v>187</v>
      </c>
      <c r="E263" s="380">
        <v>171352700.84999999</v>
      </c>
    </row>
    <row r="264" spans="1:5" hidden="1" x14ac:dyDescent="0.2">
      <c r="A264" s="343"/>
      <c r="B264" s="334"/>
      <c r="C264" s="151" t="s">
        <v>188</v>
      </c>
      <c r="D264" s="110" t="s">
        <v>189</v>
      </c>
      <c r="E264" s="353"/>
    </row>
    <row r="265" spans="1:5" hidden="1" x14ac:dyDescent="0.2">
      <c r="A265" s="343"/>
      <c r="B265" s="334"/>
      <c r="C265" s="151" t="s">
        <v>190</v>
      </c>
      <c r="D265" s="110" t="s">
        <v>191</v>
      </c>
      <c r="E265" s="353"/>
    </row>
    <row r="266" spans="1:5" ht="8.1" customHeight="1" x14ac:dyDescent="0.2">
      <c r="A266" s="343"/>
      <c r="B266" s="334"/>
      <c r="C266" s="374"/>
      <c r="D266" s="359"/>
      <c r="E266" s="360"/>
    </row>
    <row r="267" spans="1:5" x14ac:dyDescent="0.2">
      <c r="A267" s="343"/>
      <c r="B267" s="334"/>
      <c r="C267" s="348" t="s">
        <v>192</v>
      </c>
      <c r="D267" s="361" t="s">
        <v>193</v>
      </c>
      <c r="E267" s="350">
        <f>SUM(E269:E273)</f>
        <v>95266139.24000001</v>
      </c>
    </row>
    <row r="268" spans="1:5" ht="8.1" customHeight="1" x14ac:dyDescent="0.2">
      <c r="A268" s="343"/>
      <c r="B268" s="334"/>
      <c r="C268" s="352"/>
      <c r="D268" s="345"/>
      <c r="E268" s="346"/>
    </row>
    <row r="269" spans="1:5" x14ac:dyDescent="0.2">
      <c r="A269" s="343"/>
      <c r="B269" s="334"/>
      <c r="C269" s="366" t="s">
        <v>89</v>
      </c>
      <c r="D269" s="357" t="s">
        <v>194</v>
      </c>
      <c r="E269" s="353">
        <v>15536624.09</v>
      </c>
    </row>
    <row r="270" spans="1:5" x14ac:dyDescent="0.2">
      <c r="A270" s="343"/>
      <c r="B270" s="334"/>
      <c r="C270" s="366" t="s">
        <v>90</v>
      </c>
      <c r="D270" s="375" t="s">
        <v>195</v>
      </c>
      <c r="E270" s="353">
        <v>32943386.02</v>
      </c>
    </row>
    <row r="271" spans="1:5" x14ac:dyDescent="0.2">
      <c r="A271" s="343"/>
      <c r="B271" s="334"/>
      <c r="C271" s="151" t="s">
        <v>91</v>
      </c>
      <c r="D271" s="110" t="s">
        <v>196</v>
      </c>
      <c r="E271" s="353">
        <v>2037200</v>
      </c>
    </row>
    <row r="272" spans="1:5" x14ac:dyDescent="0.2">
      <c r="A272" s="343"/>
      <c r="B272" s="334"/>
      <c r="C272" s="151" t="s">
        <v>336</v>
      </c>
      <c r="D272" s="110" t="s">
        <v>109</v>
      </c>
      <c r="E272" s="353">
        <v>44748929.130000003</v>
      </c>
    </row>
    <row r="273" spans="1:5" hidden="1" x14ac:dyDescent="0.2">
      <c r="A273" s="343"/>
      <c r="B273" s="334"/>
      <c r="C273" s="366" t="s">
        <v>197</v>
      </c>
      <c r="D273" s="357" t="s">
        <v>198</v>
      </c>
      <c r="E273" s="353"/>
    </row>
    <row r="274" spans="1:5" ht="8.1" customHeight="1" x14ac:dyDescent="0.2">
      <c r="A274" s="343"/>
      <c r="B274" s="334"/>
      <c r="C274" s="374"/>
      <c r="D274" s="359"/>
      <c r="E274" s="360"/>
    </row>
    <row r="275" spans="1:5" x14ac:dyDescent="0.2">
      <c r="A275" s="343"/>
      <c r="B275" s="334"/>
      <c r="C275" s="348" t="s">
        <v>199</v>
      </c>
      <c r="D275" s="361" t="s">
        <v>200</v>
      </c>
      <c r="E275" s="350">
        <f>SUM(E277:E282)</f>
        <v>50727986.5</v>
      </c>
    </row>
    <row r="276" spans="1:5" ht="8.1" customHeight="1" x14ac:dyDescent="0.2">
      <c r="A276" s="343"/>
      <c r="B276" s="334"/>
      <c r="C276" s="352"/>
      <c r="D276" s="345"/>
      <c r="E276" s="346"/>
    </row>
    <row r="277" spans="1:5" hidden="1" x14ac:dyDescent="0.2">
      <c r="A277" s="343"/>
      <c r="B277" s="334"/>
      <c r="C277" s="151" t="s">
        <v>92</v>
      </c>
      <c r="D277" s="110" t="s">
        <v>367</v>
      </c>
      <c r="E277" s="353"/>
    </row>
    <row r="278" spans="1:5" hidden="1" x14ac:dyDescent="0.2">
      <c r="A278" s="343"/>
      <c r="B278" s="334"/>
      <c r="C278" s="151" t="s">
        <v>93</v>
      </c>
      <c r="D278" s="110" t="s">
        <v>368</v>
      </c>
      <c r="E278" s="353"/>
    </row>
    <row r="279" spans="1:5" x14ac:dyDescent="0.2">
      <c r="A279" s="343"/>
      <c r="B279" s="334"/>
      <c r="C279" s="151" t="s">
        <v>94</v>
      </c>
      <c r="D279" s="110" t="s">
        <v>369</v>
      </c>
      <c r="E279" s="353">
        <v>19885152.030000001</v>
      </c>
    </row>
    <row r="280" spans="1:5" x14ac:dyDescent="0.2">
      <c r="A280" s="343"/>
      <c r="B280" s="334"/>
      <c r="C280" s="151" t="s">
        <v>204</v>
      </c>
      <c r="D280" s="110" t="s">
        <v>370</v>
      </c>
      <c r="E280" s="353">
        <v>8819245</v>
      </c>
    </row>
    <row r="281" spans="1:5" x14ac:dyDescent="0.2">
      <c r="A281" s="343"/>
      <c r="B281" s="334"/>
      <c r="C281" s="366" t="s">
        <v>95</v>
      </c>
      <c r="D281" s="357" t="s">
        <v>429</v>
      </c>
      <c r="E281" s="353">
        <v>5528769.4699999997</v>
      </c>
    </row>
    <row r="282" spans="1:5" x14ac:dyDescent="0.2">
      <c r="A282" s="343"/>
      <c r="B282" s="334"/>
      <c r="C282" s="151" t="s">
        <v>398</v>
      </c>
      <c r="D282" s="110" t="s">
        <v>399</v>
      </c>
      <c r="E282" s="353">
        <v>16494820</v>
      </c>
    </row>
    <row r="283" spans="1:5" ht="8.1" customHeight="1" x14ac:dyDescent="0.2">
      <c r="A283" s="343"/>
      <c r="B283" s="334"/>
      <c r="C283" s="153"/>
      <c r="D283" s="167"/>
      <c r="E283" s="355"/>
    </row>
    <row r="284" spans="1:5" x14ac:dyDescent="0.2">
      <c r="A284" s="343"/>
      <c r="B284" s="334"/>
      <c r="C284" s="348" t="s">
        <v>209</v>
      </c>
      <c r="D284" s="361" t="s">
        <v>210</v>
      </c>
      <c r="E284" s="350">
        <f>SUM(E286:E292)</f>
        <v>207851941.50999999</v>
      </c>
    </row>
    <row r="285" spans="1:5" ht="8.1" customHeight="1" x14ac:dyDescent="0.2">
      <c r="A285" s="343"/>
      <c r="B285" s="334"/>
      <c r="C285" s="352"/>
      <c r="D285" s="345"/>
      <c r="E285" s="346"/>
    </row>
    <row r="286" spans="1:5" hidden="1" x14ac:dyDescent="0.2">
      <c r="A286" s="343"/>
      <c r="B286" s="334"/>
      <c r="C286" s="154" t="s">
        <v>211</v>
      </c>
      <c r="D286" s="110" t="s">
        <v>400</v>
      </c>
      <c r="E286" s="353"/>
    </row>
    <row r="287" spans="1:5" hidden="1" x14ac:dyDescent="0.2">
      <c r="A287" s="343"/>
      <c r="B287" s="334"/>
      <c r="C287" s="154"/>
      <c r="D287" s="110"/>
      <c r="E287" s="353"/>
    </row>
    <row r="288" spans="1:5" hidden="1" x14ac:dyDescent="0.2">
      <c r="A288" s="343"/>
      <c r="B288" s="334"/>
      <c r="C288" s="154" t="s">
        <v>137</v>
      </c>
      <c r="D288" s="110" t="s">
        <v>401</v>
      </c>
      <c r="E288" s="353"/>
    </row>
    <row r="289" spans="1:5" hidden="1" x14ac:dyDescent="0.2">
      <c r="A289" s="343"/>
      <c r="B289" s="334"/>
      <c r="C289" s="154" t="s">
        <v>81</v>
      </c>
      <c r="D289" s="110" t="s">
        <v>136</v>
      </c>
      <c r="E289" s="353"/>
    </row>
    <row r="290" spans="1:5" hidden="1" x14ac:dyDescent="0.2">
      <c r="A290" s="343"/>
      <c r="B290" s="334"/>
      <c r="C290" s="154" t="s">
        <v>135</v>
      </c>
      <c r="D290" s="110" t="s">
        <v>214</v>
      </c>
      <c r="E290" s="353"/>
    </row>
    <row r="291" spans="1:5" x14ac:dyDescent="0.2">
      <c r="A291" s="343"/>
      <c r="B291" s="334"/>
      <c r="C291" s="376" t="s">
        <v>216</v>
      </c>
      <c r="D291" s="357" t="s">
        <v>217</v>
      </c>
      <c r="E291" s="353">
        <v>86205916.180000007</v>
      </c>
    </row>
    <row r="292" spans="1:5" x14ac:dyDescent="0.2">
      <c r="A292" s="343"/>
      <c r="B292" s="334"/>
      <c r="C292" s="376" t="s">
        <v>96</v>
      </c>
      <c r="D292" s="357" t="s">
        <v>218</v>
      </c>
      <c r="E292" s="353">
        <v>121646025.33</v>
      </c>
    </row>
    <row r="293" spans="1:5" ht="8.1" customHeight="1" x14ac:dyDescent="0.2">
      <c r="A293" s="343"/>
      <c r="B293" s="334"/>
      <c r="C293" s="153"/>
      <c r="D293" s="167"/>
      <c r="E293" s="355"/>
    </row>
    <row r="294" spans="1:5" x14ac:dyDescent="0.2">
      <c r="A294" s="343"/>
      <c r="B294" s="334"/>
      <c r="C294" s="348" t="s">
        <v>219</v>
      </c>
      <c r="D294" s="361" t="s">
        <v>220</v>
      </c>
      <c r="E294" s="350">
        <f>SUM(E296:E299)</f>
        <v>639206003.83000004</v>
      </c>
    </row>
    <row r="295" spans="1:5" ht="8.1" customHeight="1" x14ac:dyDescent="0.2">
      <c r="A295" s="343"/>
      <c r="B295" s="334"/>
      <c r="C295" s="352"/>
      <c r="D295" s="345"/>
      <c r="E295" s="346"/>
    </row>
    <row r="296" spans="1:5" x14ac:dyDescent="0.2">
      <c r="A296" s="343"/>
      <c r="B296" s="334"/>
      <c r="C296" s="151" t="s">
        <v>97</v>
      </c>
      <c r="D296" s="110" t="s">
        <v>221</v>
      </c>
      <c r="E296" s="353">
        <v>6236029</v>
      </c>
    </row>
    <row r="297" spans="1:5" x14ac:dyDescent="0.2">
      <c r="A297" s="343"/>
      <c r="B297" s="334"/>
      <c r="C297" s="151" t="s">
        <v>98</v>
      </c>
      <c r="D297" s="110" t="s">
        <v>430</v>
      </c>
      <c r="E297" s="353">
        <v>632969974.83000004</v>
      </c>
    </row>
    <row r="298" spans="1:5" hidden="1" x14ac:dyDescent="0.2">
      <c r="A298" s="343"/>
      <c r="B298" s="334"/>
      <c r="C298" s="151" t="s">
        <v>99</v>
      </c>
      <c r="D298" s="110" t="s">
        <v>223</v>
      </c>
      <c r="E298" s="353"/>
    </row>
    <row r="299" spans="1:5" hidden="1" x14ac:dyDescent="0.2">
      <c r="A299" s="343"/>
      <c r="B299" s="334"/>
      <c r="C299" s="151" t="s">
        <v>100</v>
      </c>
      <c r="D299" s="110" t="s">
        <v>431</v>
      </c>
      <c r="E299" s="353"/>
    </row>
    <row r="300" spans="1:5" ht="8.1" customHeight="1" x14ac:dyDescent="0.2">
      <c r="A300" s="343"/>
      <c r="B300" s="334"/>
      <c r="C300" s="153"/>
      <c r="D300" s="167"/>
      <c r="E300" s="355"/>
    </row>
    <row r="301" spans="1:5" x14ac:dyDescent="0.2">
      <c r="A301" s="343"/>
      <c r="B301" s="334"/>
      <c r="C301" s="348" t="s">
        <v>225</v>
      </c>
      <c r="D301" s="361" t="s">
        <v>226</v>
      </c>
      <c r="E301" s="350">
        <f>SUM(E303)</f>
        <v>32249512.879999999</v>
      </c>
    </row>
    <row r="302" spans="1:5" ht="8.1" customHeight="1" x14ac:dyDescent="0.2">
      <c r="A302" s="343"/>
      <c r="B302" s="334"/>
      <c r="C302" s="352"/>
      <c r="D302" s="345"/>
      <c r="E302" s="346"/>
    </row>
    <row r="303" spans="1:5" x14ac:dyDescent="0.2">
      <c r="A303" s="343"/>
      <c r="B303" s="334"/>
      <c r="C303" s="366" t="s">
        <v>82</v>
      </c>
      <c r="D303" s="357" t="s">
        <v>34</v>
      </c>
      <c r="E303" s="353">
        <v>32249512.879999999</v>
      </c>
    </row>
    <row r="304" spans="1:5" ht="8.1" customHeight="1" x14ac:dyDescent="0.2">
      <c r="A304" s="343"/>
      <c r="B304" s="334"/>
      <c r="C304" s="374"/>
      <c r="D304" s="359"/>
      <c r="E304" s="360"/>
    </row>
    <row r="305" spans="1:5" x14ac:dyDescent="0.2">
      <c r="A305" s="343"/>
      <c r="B305" s="334"/>
      <c r="C305" s="348" t="s">
        <v>227</v>
      </c>
      <c r="D305" s="361" t="s">
        <v>228</v>
      </c>
      <c r="E305" s="350">
        <f>SUM(E307:E309)</f>
        <v>50758198.719999999</v>
      </c>
    </row>
    <row r="306" spans="1:5" ht="8.1" customHeight="1" x14ac:dyDescent="0.2">
      <c r="A306" s="343"/>
      <c r="B306" s="334"/>
      <c r="C306" s="352"/>
      <c r="D306" s="345"/>
      <c r="E306" s="346"/>
    </row>
    <row r="307" spans="1:5" x14ac:dyDescent="0.2">
      <c r="A307" s="343"/>
      <c r="B307" s="334"/>
      <c r="C307" s="151" t="s">
        <v>103</v>
      </c>
      <c r="D307" s="110" t="s">
        <v>229</v>
      </c>
      <c r="E307" s="353">
        <v>50758198.719999999</v>
      </c>
    </row>
    <row r="308" spans="1:5" x14ac:dyDescent="0.2">
      <c r="A308" s="343"/>
      <c r="B308" s="334"/>
      <c r="C308" s="151" t="s">
        <v>101</v>
      </c>
      <c r="D308" s="110" t="s">
        <v>230</v>
      </c>
      <c r="E308" s="353"/>
    </row>
    <row r="309" spans="1:5" hidden="1" x14ac:dyDescent="0.2">
      <c r="A309" s="343"/>
      <c r="B309" s="334"/>
      <c r="C309" s="366" t="s">
        <v>102</v>
      </c>
      <c r="D309" s="357" t="s">
        <v>231</v>
      </c>
      <c r="E309" s="353"/>
    </row>
    <row r="310" spans="1:5" ht="8.1" customHeight="1" x14ac:dyDescent="0.2">
      <c r="A310" s="343"/>
      <c r="B310" s="334"/>
      <c r="C310" s="374"/>
      <c r="D310" s="359"/>
      <c r="E310" s="360"/>
    </row>
    <row r="311" spans="1:5" x14ac:dyDescent="0.2">
      <c r="A311" s="343"/>
      <c r="B311" s="334"/>
      <c r="C311" s="348" t="s">
        <v>232</v>
      </c>
      <c r="D311" s="361" t="s">
        <v>233</v>
      </c>
      <c r="E311" s="350">
        <f>SUM(E313:E320)</f>
        <v>16367477.08</v>
      </c>
    </row>
    <row r="312" spans="1:5" ht="8.1" customHeight="1" x14ac:dyDescent="0.2">
      <c r="A312" s="343"/>
      <c r="B312" s="334"/>
      <c r="C312" s="352"/>
      <c r="D312" s="345"/>
      <c r="E312" s="346"/>
    </row>
    <row r="313" spans="1:5" x14ac:dyDescent="0.2">
      <c r="A313" s="343"/>
      <c r="B313" s="334"/>
      <c r="C313" s="151" t="s">
        <v>111</v>
      </c>
      <c r="D313" s="110" t="s">
        <v>234</v>
      </c>
      <c r="E313" s="353">
        <v>2287860</v>
      </c>
    </row>
    <row r="314" spans="1:5" hidden="1" x14ac:dyDescent="0.2">
      <c r="A314" s="343"/>
      <c r="B314" s="334"/>
      <c r="C314" s="151" t="s">
        <v>235</v>
      </c>
      <c r="D314" s="110" t="s">
        <v>236</v>
      </c>
      <c r="E314" s="353"/>
    </row>
    <row r="315" spans="1:5" hidden="1" x14ac:dyDescent="0.2">
      <c r="A315" s="343"/>
      <c r="B315" s="334"/>
      <c r="C315" s="151" t="s">
        <v>402</v>
      </c>
      <c r="D315" s="110" t="s">
        <v>432</v>
      </c>
      <c r="E315" s="353"/>
    </row>
    <row r="316" spans="1:5" x14ac:dyDescent="0.2">
      <c r="A316" s="343"/>
      <c r="B316" s="334"/>
      <c r="C316" s="151" t="s">
        <v>104</v>
      </c>
      <c r="D316" s="110" t="s">
        <v>237</v>
      </c>
      <c r="E316" s="353">
        <v>13279617.08</v>
      </c>
    </row>
    <row r="317" spans="1:5" hidden="1" x14ac:dyDescent="0.2">
      <c r="A317" s="343"/>
      <c r="B317" s="334"/>
      <c r="C317" s="151" t="s">
        <v>105</v>
      </c>
      <c r="D317" s="110" t="s">
        <v>238</v>
      </c>
      <c r="E317" s="353"/>
    </row>
    <row r="318" spans="1:5" x14ac:dyDescent="0.2">
      <c r="A318" s="343"/>
      <c r="B318" s="334"/>
      <c r="C318" s="151" t="s">
        <v>106</v>
      </c>
      <c r="D318" s="110" t="s">
        <v>433</v>
      </c>
      <c r="E318" s="353">
        <v>800000</v>
      </c>
    </row>
    <row r="319" spans="1:5" x14ac:dyDescent="0.2">
      <c r="A319" s="343"/>
      <c r="B319" s="334"/>
      <c r="C319" s="151" t="s">
        <v>107</v>
      </c>
      <c r="D319" s="110" t="s">
        <v>240</v>
      </c>
      <c r="E319" s="353"/>
    </row>
    <row r="320" spans="1:5" hidden="1" x14ac:dyDescent="0.2">
      <c r="A320" s="343"/>
      <c r="B320" s="334"/>
      <c r="C320" s="151" t="s">
        <v>241</v>
      </c>
      <c r="D320" s="110" t="s">
        <v>242</v>
      </c>
      <c r="E320" s="353"/>
    </row>
    <row r="321" spans="1:5" ht="8.1" customHeight="1" x14ac:dyDescent="0.2">
      <c r="A321" s="343"/>
      <c r="B321" s="334"/>
      <c r="C321" s="153"/>
      <c r="D321" s="167"/>
      <c r="E321" s="355"/>
    </row>
    <row r="322" spans="1:5" x14ac:dyDescent="0.2">
      <c r="A322" s="343"/>
      <c r="B322" s="334"/>
      <c r="C322" s="348" t="s">
        <v>375</v>
      </c>
      <c r="D322" s="361" t="s">
        <v>376</v>
      </c>
      <c r="E322" s="350">
        <f>SUM(E324)</f>
        <v>1080000</v>
      </c>
    </row>
    <row r="323" spans="1:5" ht="8.1" customHeight="1" x14ac:dyDescent="0.2">
      <c r="A323" s="343"/>
      <c r="B323" s="334"/>
      <c r="C323" s="352"/>
      <c r="D323" s="345"/>
      <c r="E323" s="346"/>
    </row>
    <row r="324" spans="1:5" x14ac:dyDescent="0.2">
      <c r="A324" s="343"/>
      <c r="B324" s="334"/>
      <c r="C324" s="366" t="s">
        <v>337</v>
      </c>
      <c r="D324" s="357" t="s">
        <v>404</v>
      </c>
      <c r="E324" s="353">
        <v>1080000</v>
      </c>
    </row>
    <row r="325" spans="1:5" ht="8.1" customHeight="1" x14ac:dyDescent="0.2">
      <c r="A325" s="343"/>
      <c r="B325" s="334"/>
      <c r="C325" s="374"/>
      <c r="D325" s="359"/>
      <c r="E325" s="360"/>
    </row>
    <row r="326" spans="1:5" x14ac:dyDescent="0.2">
      <c r="A326" s="343"/>
      <c r="B326" s="334"/>
      <c r="C326" s="348" t="s">
        <v>243</v>
      </c>
      <c r="D326" s="361" t="s">
        <v>244</v>
      </c>
      <c r="E326" s="350">
        <f>SUM(E328:E330)</f>
        <v>755000</v>
      </c>
    </row>
    <row r="327" spans="1:5" ht="8.1" customHeight="1" x14ac:dyDescent="0.2">
      <c r="A327" s="343"/>
      <c r="B327" s="334"/>
      <c r="C327" s="352"/>
      <c r="D327" s="345"/>
      <c r="E327" s="346"/>
    </row>
    <row r="328" spans="1:5" hidden="1" x14ac:dyDescent="0.2">
      <c r="A328" s="343"/>
      <c r="B328" s="334"/>
      <c r="C328" s="366" t="s">
        <v>405</v>
      </c>
      <c r="D328" s="357" t="s">
        <v>406</v>
      </c>
      <c r="E328" s="353"/>
    </row>
    <row r="329" spans="1:5" x14ac:dyDescent="0.2">
      <c r="A329" s="343"/>
      <c r="B329" s="334"/>
      <c r="C329" s="151" t="s">
        <v>108</v>
      </c>
      <c r="D329" s="110" t="s">
        <v>110</v>
      </c>
      <c r="E329" s="353">
        <v>740000</v>
      </c>
    </row>
    <row r="330" spans="1:5" x14ac:dyDescent="0.2">
      <c r="A330" s="343"/>
      <c r="B330" s="334"/>
      <c r="C330" s="151" t="s">
        <v>83</v>
      </c>
      <c r="D330" s="110" t="s">
        <v>65</v>
      </c>
      <c r="E330" s="353">
        <v>15000</v>
      </c>
    </row>
    <row r="331" spans="1:5" ht="8.1" customHeight="1" thickBot="1" x14ac:dyDescent="0.25">
      <c r="A331" s="343"/>
      <c r="B331" s="334"/>
      <c r="C331" s="381"/>
      <c r="D331" s="382"/>
      <c r="E331" s="383"/>
    </row>
    <row r="332" spans="1:5" ht="17.25" customHeight="1" thickBot="1" x14ac:dyDescent="0.25">
      <c r="A332" s="343"/>
      <c r="B332" s="334"/>
      <c r="C332" s="338">
        <v>2</v>
      </c>
      <c r="D332" s="337" t="s">
        <v>35</v>
      </c>
      <c r="E332" s="370">
        <f>+E334+E341+E345+E354+E359</f>
        <v>116943498.28</v>
      </c>
    </row>
    <row r="333" spans="1:5" ht="8.1" customHeight="1" x14ac:dyDescent="0.2">
      <c r="A333" s="343"/>
      <c r="B333" s="334"/>
      <c r="C333" s="371"/>
      <c r="D333" s="372"/>
      <c r="E333" s="373"/>
    </row>
    <row r="334" spans="1:5" x14ac:dyDescent="0.2">
      <c r="A334" s="343"/>
      <c r="B334" s="334"/>
      <c r="C334" s="348" t="s">
        <v>245</v>
      </c>
      <c r="D334" s="361" t="s">
        <v>246</v>
      </c>
      <c r="E334" s="350">
        <f>SUM(E336:E339)</f>
        <v>91792298.109999999</v>
      </c>
    </row>
    <row r="335" spans="1:5" ht="8.1" customHeight="1" x14ac:dyDescent="0.2">
      <c r="A335" s="343"/>
      <c r="B335" s="334"/>
      <c r="C335" s="352"/>
      <c r="D335" s="345"/>
      <c r="E335" s="346"/>
    </row>
    <row r="336" spans="1:5" x14ac:dyDescent="0.2">
      <c r="A336" s="343"/>
      <c r="B336" s="334"/>
      <c r="C336" s="151" t="s">
        <v>112</v>
      </c>
      <c r="D336" s="110" t="s">
        <v>247</v>
      </c>
      <c r="E336" s="353">
        <v>87881430.780000001</v>
      </c>
    </row>
    <row r="337" spans="1:5" x14ac:dyDescent="0.2">
      <c r="A337" s="343"/>
      <c r="B337" s="334"/>
      <c r="C337" s="151" t="s">
        <v>113</v>
      </c>
      <c r="D337" s="110" t="s">
        <v>248</v>
      </c>
      <c r="E337" s="353">
        <v>1596350</v>
      </c>
    </row>
    <row r="338" spans="1:5" x14ac:dyDescent="0.2">
      <c r="A338" s="343"/>
      <c r="B338" s="334"/>
      <c r="C338" s="151" t="s">
        <v>114</v>
      </c>
      <c r="D338" s="110" t="s">
        <v>249</v>
      </c>
      <c r="E338" s="353">
        <v>2314517.33</v>
      </c>
    </row>
    <row r="339" spans="1:5" hidden="1" x14ac:dyDescent="0.2">
      <c r="A339" s="343"/>
      <c r="B339" s="334"/>
      <c r="C339" s="151" t="s">
        <v>250</v>
      </c>
      <c r="D339" s="110" t="s">
        <v>434</v>
      </c>
      <c r="E339" s="353"/>
    </row>
    <row r="340" spans="1:5" ht="8.1" customHeight="1" x14ac:dyDescent="0.2">
      <c r="A340" s="343"/>
      <c r="B340" s="334"/>
      <c r="C340" s="153"/>
      <c r="D340" s="167"/>
      <c r="E340" s="355"/>
    </row>
    <row r="341" spans="1:5" x14ac:dyDescent="0.2">
      <c r="A341" s="343"/>
      <c r="B341" s="334"/>
      <c r="C341" s="348" t="s">
        <v>252</v>
      </c>
      <c r="D341" s="361" t="s">
        <v>371</v>
      </c>
      <c r="E341" s="350">
        <f>SUM(E343)</f>
        <v>125596</v>
      </c>
    </row>
    <row r="342" spans="1:5" ht="8.1" customHeight="1" x14ac:dyDescent="0.2">
      <c r="A342" s="343"/>
      <c r="B342" s="334"/>
      <c r="C342" s="352"/>
      <c r="D342" s="345"/>
      <c r="E342" s="346"/>
    </row>
    <row r="343" spans="1:5" x14ac:dyDescent="0.2">
      <c r="A343" s="343"/>
      <c r="B343" s="334"/>
      <c r="C343" s="366" t="s">
        <v>254</v>
      </c>
      <c r="D343" s="357" t="s">
        <v>407</v>
      </c>
      <c r="E343" s="353">
        <v>125596</v>
      </c>
    </row>
    <row r="344" spans="1:5" ht="8.1" customHeight="1" x14ac:dyDescent="0.2">
      <c r="A344" s="343"/>
      <c r="B344" s="334"/>
      <c r="C344" s="374"/>
      <c r="D344" s="359"/>
      <c r="E344" s="360"/>
    </row>
    <row r="345" spans="1:5" x14ac:dyDescent="0.2">
      <c r="A345" s="343"/>
      <c r="B345" s="334"/>
      <c r="C345" s="348" t="s">
        <v>256</v>
      </c>
      <c r="D345" s="361" t="s">
        <v>257</v>
      </c>
      <c r="E345" s="350">
        <f>SUM(E347:E352)</f>
        <v>426550</v>
      </c>
    </row>
    <row r="346" spans="1:5" ht="8.1" customHeight="1" x14ac:dyDescent="0.2">
      <c r="A346" s="343"/>
      <c r="B346" s="334"/>
      <c r="C346" s="352"/>
      <c r="D346" s="345"/>
      <c r="E346" s="346"/>
    </row>
    <row r="347" spans="1:5" x14ac:dyDescent="0.2">
      <c r="A347" s="343"/>
      <c r="B347" s="334"/>
      <c r="C347" s="151" t="s">
        <v>115</v>
      </c>
      <c r="D347" s="110" t="s">
        <v>258</v>
      </c>
      <c r="E347" s="353"/>
    </row>
    <row r="348" spans="1:5" hidden="1" x14ac:dyDescent="0.2">
      <c r="A348" s="343"/>
      <c r="B348" s="334"/>
      <c r="C348" s="151" t="s">
        <v>116</v>
      </c>
      <c r="D348" s="110" t="s">
        <v>435</v>
      </c>
      <c r="E348" s="353"/>
    </row>
    <row r="349" spans="1:5" x14ac:dyDescent="0.2">
      <c r="A349" s="343"/>
      <c r="B349" s="334"/>
      <c r="C349" s="151" t="s">
        <v>117</v>
      </c>
      <c r="D349" s="110" t="s">
        <v>259</v>
      </c>
      <c r="E349" s="353">
        <v>399950</v>
      </c>
    </row>
    <row r="350" spans="1:5" hidden="1" x14ac:dyDescent="0.2">
      <c r="A350" s="343"/>
      <c r="B350" s="334"/>
      <c r="C350" s="151" t="s">
        <v>118</v>
      </c>
      <c r="D350" s="110" t="s">
        <v>260</v>
      </c>
      <c r="E350" s="353"/>
    </row>
    <row r="351" spans="1:5" x14ac:dyDescent="0.2">
      <c r="A351" s="343"/>
      <c r="B351" s="334"/>
      <c r="C351" s="151" t="s">
        <v>119</v>
      </c>
      <c r="D351" s="110" t="s">
        <v>261</v>
      </c>
      <c r="E351" s="353">
        <v>26600</v>
      </c>
    </row>
    <row r="352" spans="1:5" hidden="1" x14ac:dyDescent="0.2">
      <c r="A352" s="343"/>
      <c r="B352" s="334"/>
      <c r="C352" s="151" t="s">
        <v>120</v>
      </c>
      <c r="D352" s="110" t="s">
        <v>436</v>
      </c>
      <c r="E352" s="353"/>
    </row>
    <row r="353" spans="1:5" ht="8.1" customHeight="1" x14ac:dyDescent="0.2">
      <c r="A353" s="343"/>
      <c r="B353" s="334"/>
      <c r="C353" s="153"/>
      <c r="D353" s="167"/>
      <c r="E353" s="355"/>
    </row>
    <row r="354" spans="1:5" x14ac:dyDescent="0.2">
      <c r="A354" s="343"/>
      <c r="B354" s="334"/>
      <c r="C354" s="348" t="s">
        <v>263</v>
      </c>
      <c r="D354" s="361" t="s">
        <v>264</v>
      </c>
      <c r="E354" s="350">
        <f>SUM(E356:E357)</f>
        <v>7121250.3899999997</v>
      </c>
    </row>
    <row r="355" spans="1:5" ht="8.1" customHeight="1" x14ac:dyDescent="0.2">
      <c r="A355" s="343"/>
      <c r="B355" s="334"/>
      <c r="C355" s="352"/>
      <c r="D355" s="345"/>
      <c r="E355" s="346"/>
    </row>
    <row r="356" spans="1:5" hidden="1" x14ac:dyDescent="0.2">
      <c r="A356" s="343"/>
      <c r="B356" s="334"/>
      <c r="C356" s="151" t="s">
        <v>121</v>
      </c>
      <c r="D356" s="110" t="s">
        <v>265</v>
      </c>
      <c r="E356" s="353"/>
    </row>
    <row r="357" spans="1:5" x14ac:dyDescent="0.2">
      <c r="A357" s="343"/>
      <c r="B357" s="334"/>
      <c r="C357" s="151" t="s">
        <v>122</v>
      </c>
      <c r="D357" s="110" t="s">
        <v>266</v>
      </c>
      <c r="E357" s="353">
        <v>7121250.3899999997</v>
      </c>
    </row>
    <row r="358" spans="1:5" ht="8.1" customHeight="1" x14ac:dyDescent="0.2">
      <c r="A358" s="343"/>
      <c r="B358" s="334"/>
      <c r="C358" s="153"/>
      <c r="D358" s="167"/>
      <c r="E358" s="355"/>
    </row>
    <row r="359" spans="1:5" x14ac:dyDescent="0.2">
      <c r="A359" s="343"/>
      <c r="B359" s="334"/>
      <c r="C359" s="348" t="s">
        <v>267</v>
      </c>
      <c r="D359" s="361" t="s">
        <v>268</v>
      </c>
      <c r="E359" s="350">
        <f>SUM(E361:E368)</f>
        <v>17477803.779999997</v>
      </c>
    </row>
    <row r="360" spans="1:5" ht="8.1" customHeight="1" x14ac:dyDescent="0.2">
      <c r="A360" s="343"/>
      <c r="B360" s="334"/>
      <c r="C360" s="352"/>
      <c r="D360" s="345"/>
      <c r="E360" s="346"/>
    </row>
    <row r="361" spans="1:5" x14ac:dyDescent="0.2">
      <c r="A361" s="343"/>
      <c r="B361" s="334"/>
      <c r="C361" s="151" t="s">
        <v>123</v>
      </c>
      <c r="D361" s="166" t="s">
        <v>269</v>
      </c>
      <c r="E361" s="353">
        <v>9351121.7599999998</v>
      </c>
    </row>
    <row r="362" spans="1:5" x14ac:dyDescent="0.2">
      <c r="A362" s="343"/>
      <c r="B362" s="334"/>
      <c r="C362" s="151" t="s">
        <v>270</v>
      </c>
      <c r="D362" s="166" t="s">
        <v>271</v>
      </c>
      <c r="E362" s="353">
        <v>24820.17</v>
      </c>
    </row>
    <row r="363" spans="1:5" x14ac:dyDescent="0.2">
      <c r="A363" s="343"/>
      <c r="B363" s="334"/>
      <c r="C363" s="151" t="s">
        <v>124</v>
      </c>
      <c r="D363" s="166" t="s">
        <v>272</v>
      </c>
      <c r="E363" s="353">
        <v>2516574.27</v>
      </c>
    </row>
    <row r="364" spans="1:5" x14ac:dyDescent="0.2">
      <c r="A364" s="343"/>
      <c r="B364" s="334"/>
      <c r="C364" s="151" t="s">
        <v>125</v>
      </c>
      <c r="D364" s="166" t="s">
        <v>273</v>
      </c>
      <c r="E364" s="353">
        <v>4874680</v>
      </c>
    </row>
    <row r="365" spans="1:5" x14ac:dyDescent="0.2">
      <c r="A365" s="343"/>
      <c r="B365" s="334"/>
      <c r="C365" s="151" t="s">
        <v>126</v>
      </c>
      <c r="D365" s="166" t="s">
        <v>274</v>
      </c>
      <c r="E365" s="353">
        <v>505236</v>
      </c>
    </row>
    <row r="366" spans="1:5" hidden="1" x14ac:dyDescent="0.2">
      <c r="A366" s="343"/>
      <c r="B366" s="334"/>
      <c r="C366" s="151" t="s">
        <v>275</v>
      </c>
      <c r="D366" s="166" t="s">
        <v>276</v>
      </c>
      <c r="E366" s="353">
        <v>0</v>
      </c>
    </row>
    <row r="367" spans="1:5" x14ac:dyDescent="0.2">
      <c r="A367" s="343"/>
      <c r="B367" s="334"/>
      <c r="C367" s="151" t="s">
        <v>342</v>
      </c>
      <c r="D367" s="166" t="s">
        <v>410</v>
      </c>
      <c r="E367" s="353">
        <v>6318.58</v>
      </c>
    </row>
    <row r="368" spans="1:5" x14ac:dyDescent="0.2">
      <c r="A368" s="377"/>
      <c r="B368" s="378"/>
      <c r="C368" s="151" t="s">
        <v>127</v>
      </c>
      <c r="D368" s="166" t="s">
        <v>437</v>
      </c>
      <c r="E368" s="353">
        <v>199053</v>
      </c>
    </row>
    <row r="369" spans="1:5" ht="8.1" hidden="1" customHeight="1" thickBot="1" x14ac:dyDescent="0.25">
      <c r="A369" s="343"/>
      <c r="B369" s="334"/>
      <c r="C369" s="398"/>
      <c r="D369" s="399"/>
      <c r="E369" s="400"/>
    </row>
    <row r="370" spans="1:5" ht="12.75" hidden="1" thickBot="1" x14ac:dyDescent="0.25">
      <c r="A370" s="343"/>
      <c r="B370" s="334"/>
      <c r="C370" s="338">
        <v>5</v>
      </c>
      <c r="D370" s="337" t="s">
        <v>66</v>
      </c>
      <c r="E370" s="370">
        <f>+E372+E383+E388</f>
        <v>0</v>
      </c>
    </row>
    <row r="371" spans="1:5" ht="8.1" hidden="1" customHeight="1" x14ac:dyDescent="0.2">
      <c r="A371" s="343"/>
      <c r="B371" s="334"/>
      <c r="C371" s="371"/>
      <c r="D371" s="372"/>
      <c r="E371" s="373"/>
    </row>
    <row r="372" spans="1:5" hidden="1" x14ac:dyDescent="0.2">
      <c r="A372" s="343"/>
      <c r="B372" s="334"/>
      <c r="C372" s="348" t="s">
        <v>278</v>
      </c>
      <c r="D372" s="361" t="s">
        <v>279</v>
      </c>
      <c r="E372" s="350">
        <f>SUM(E374:E381)</f>
        <v>0</v>
      </c>
    </row>
    <row r="373" spans="1:5" hidden="1" x14ac:dyDescent="0.2">
      <c r="A373" s="343"/>
      <c r="B373" s="334"/>
      <c r="C373" s="352"/>
      <c r="D373" s="345"/>
      <c r="E373" s="346"/>
    </row>
    <row r="374" spans="1:5" hidden="1" x14ac:dyDescent="0.2">
      <c r="A374" s="343"/>
      <c r="B374" s="334"/>
      <c r="C374" s="154" t="s">
        <v>280</v>
      </c>
      <c r="D374" s="166" t="s">
        <v>438</v>
      </c>
      <c r="E374" s="353"/>
    </row>
    <row r="375" spans="1:5" hidden="1" x14ac:dyDescent="0.2">
      <c r="A375" s="343"/>
      <c r="B375" s="334"/>
      <c r="C375" s="151" t="s">
        <v>282</v>
      </c>
      <c r="D375" s="110" t="s">
        <v>283</v>
      </c>
      <c r="E375" s="353"/>
    </row>
    <row r="376" spans="1:5" hidden="1" x14ac:dyDescent="0.2">
      <c r="A376" s="343"/>
      <c r="B376" s="334"/>
      <c r="C376" s="151" t="s">
        <v>129</v>
      </c>
      <c r="D376" s="110" t="s">
        <v>284</v>
      </c>
      <c r="E376" s="353"/>
    </row>
    <row r="377" spans="1:5" hidden="1" x14ac:dyDescent="0.2">
      <c r="A377" s="343"/>
      <c r="B377" s="334"/>
      <c r="C377" s="151" t="s">
        <v>130</v>
      </c>
      <c r="D377" s="110" t="s">
        <v>285</v>
      </c>
      <c r="E377" s="353"/>
    </row>
    <row r="378" spans="1:5" hidden="1" x14ac:dyDescent="0.2">
      <c r="A378" s="343"/>
      <c r="B378" s="334"/>
      <c r="C378" s="151" t="s">
        <v>131</v>
      </c>
      <c r="D378" s="110" t="s">
        <v>286</v>
      </c>
      <c r="E378" s="353"/>
    </row>
    <row r="379" spans="1:5" hidden="1" x14ac:dyDescent="0.2">
      <c r="A379" s="343"/>
      <c r="B379" s="334"/>
      <c r="C379" s="151" t="s">
        <v>132</v>
      </c>
      <c r="D379" s="110" t="s">
        <v>287</v>
      </c>
      <c r="E379" s="353"/>
    </row>
    <row r="380" spans="1:5" hidden="1" x14ac:dyDescent="0.2">
      <c r="A380" s="343"/>
      <c r="B380" s="334"/>
      <c r="C380" s="151" t="s">
        <v>288</v>
      </c>
      <c r="D380" s="110" t="s">
        <v>289</v>
      </c>
      <c r="E380" s="353"/>
    </row>
    <row r="381" spans="1:5" hidden="1" x14ac:dyDescent="0.2">
      <c r="A381" s="343"/>
      <c r="B381" s="334"/>
      <c r="C381" s="151" t="s">
        <v>133</v>
      </c>
      <c r="D381" s="166" t="s">
        <v>439</v>
      </c>
      <c r="E381" s="353"/>
    </row>
    <row r="382" spans="1:5" hidden="1" x14ac:dyDescent="0.2">
      <c r="A382" s="343"/>
      <c r="B382" s="334"/>
      <c r="C382" s="153"/>
      <c r="D382" s="167"/>
      <c r="E382" s="355"/>
    </row>
    <row r="383" spans="1:5" hidden="1" x14ac:dyDescent="0.2">
      <c r="A383" s="343"/>
      <c r="B383" s="334"/>
      <c r="C383" s="348" t="s">
        <v>291</v>
      </c>
      <c r="D383" s="361" t="s">
        <v>292</v>
      </c>
      <c r="E383" s="350"/>
    </row>
    <row r="384" spans="1:5" hidden="1" x14ac:dyDescent="0.2">
      <c r="A384" s="343"/>
      <c r="B384" s="334"/>
      <c r="C384" s="352"/>
      <c r="D384" s="345"/>
      <c r="E384" s="346"/>
    </row>
    <row r="385" spans="1:5" hidden="1" x14ac:dyDescent="0.2">
      <c r="A385" s="343"/>
      <c r="B385" s="334"/>
      <c r="C385" s="151" t="s">
        <v>293</v>
      </c>
      <c r="D385" s="110" t="s">
        <v>294</v>
      </c>
      <c r="E385" s="353"/>
    </row>
    <row r="386" spans="1:5" hidden="1" x14ac:dyDescent="0.2">
      <c r="A386" s="343"/>
      <c r="B386" s="334"/>
      <c r="C386" s="151" t="s">
        <v>295</v>
      </c>
      <c r="D386" s="110" t="s">
        <v>296</v>
      </c>
      <c r="E386" s="353"/>
    </row>
    <row r="387" spans="1:5" hidden="1" x14ac:dyDescent="0.2">
      <c r="A387" s="343"/>
      <c r="B387" s="334"/>
      <c r="C387" s="127"/>
      <c r="D387" s="115"/>
      <c r="E387" s="126"/>
    </row>
    <row r="388" spans="1:5" hidden="1" x14ac:dyDescent="0.2">
      <c r="A388" s="343"/>
      <c r="B388" s="334"/>
      <c r="C388" s="348" t="s">
        <v>299</v>
      </c>
      <c r="D388" s="361" t="s">
        <v>292</v>
      </c>
      <c r="E388" s="350"/>
    </row>
    <row r="389" spans="1:5" hidden="1" x14ac:dyDescent="0.2">
      <c r="A389" s="343"/>
      <c r="B389" s="334"/>
      <c r="C389" s="352"/>
      <c r="D389" s="345"/>
      <c r="E389" s="346"/>
    </row>
    <row r="390" spans="1:5" hidden="1" x14ac:dyDescent="0.2">
      <c r="A390" s="343"/>
      <c r="B390" s="334"/>
      <c r="C390" s="151" t="s">
        <v>347</v>
      </c>
      <c r="D390" s="110" t="s">
        <v>408</v>
      </c>
      <c r="E390" s="353"/>
    </row>
    <row r="391" spans="1:5" hidden="1" x14ac:dyDescent="0.2">
      <c r="A391" s="343"/>
      <c r="B391" s="334"/>
      <c r="C391" s="151" t="s">
        <v>300</v>
      </c>
      <c r="D391" s="110" t="s">
        <v>301</v>
      </c>
      <c r="E391" s="353"/>
    </row>
    <row r="392" spans="1:5" ht="8.1" customHeight="1" thickBot="1" x14ac:dyDescent="0.25">
      <c r="A392" s="343"/>
      <c r="B392" s="334"/>
      <c r="C392" s="381"/>
      <c r="D392" s="382"/>
      <c r="E392" s="383"/>
    </row>
    <row r="393" spans="1:5" ht="12.75" thickBot="1" x14ac:dyDescent="0.25">
      <c r="A393" s="343"/>
      <c r="B393" s="334"/>
      <c r="C393" s="338">
        <v>6</v>
      </c>
      <c r="D393" s="337" t="s">
        <v>302</v>
      </c>
      <c r="E393" s="370">
        <f>+E395+E400+E404+E408</f>
        <v>464087009.51999998</v>
      </c>
    </row>
    <row r="394" spans="1:5" ht="8.1" customHeight="1" x14ac:dyDescent="0.2">
      <c r="A394" s="343"/>
      <c r="B394" s="334"/>
      <c r="C394" s="371"/>
      <c r="D394" s="372"/>
      <c r="E394" s="373"/>
    </row>
    <row r="395" spans="1:5" x14ac:dyDescent="0.2">
      <c r="A395" s="343"/>
      <c r="B395" s="334"/>
      <c r="C395" s="348" t="s">
        <v>303</v>
      </c>
      <c r="D395" s="361" t="s">
        <v>304</v>
      </c>
      <c r="E395" s="350">
        <f>SUM(E397:E398)</f>
        <v>449237856</v>
      </c>
    </row>
    <row r="396" spans="1:5" ht="8.1" customHeight="1" x14ac:dyDescent="0.2">
      <c r="A396" s="343"/>
      <c r="B396" s="334"/>
      <c r="C396" s="352"/>
      <c r="D396" s="345"/>
      <c r="E396" s="346"/>
    </row>
    <row r="397" spans="1:5" x14ac:dyDescent="0.2">
      <c r="A397" s="343"/>
      <c r="B397" s="334"/>
      <c r="C397" s="384" t="s">
        <v>353</v>
      </c>
      <c r="D397" s="375" t="s">
        <v>440</v>
      </c>
      <c r="E397" s="353">
        <v>449237856</v>
      </c>
    </row>
    <row r="398" spans="1:5" hidden="1" x14ac:dyDescent="0.2">
      <c r="A398" s="343"/>
      <c r="B398" s="334"/>
      <c r="C398" s="384" t="s">
        <v>84</v>
      </c>
      <c r="D398" s="375" t="s">
        <v>441</v>
      </c>
      <c r="E398" s="353"/>
    </row>
    <row r="399" spans="1:5" ht="8.1" customHeight="1" x14ac:dyDescent="0.2">
      <c r="A399" s="343"/>
      <c r="B399" s="334"/>
      <c r="C399" s="385"/>
      <c r="D399" s="386"/>
      <c r="E399" s="360"/>
    </row>
    <row r="400" spans="1:5" x14ac:dyDescent="0.2">
      <c r="A400" s="343"/>
      <c r="B400" s="334"/>
      <c r="C400" s="348" t="s">
        <v>306</v>
      </c>
      <c r="D400" s="361" t="s">
        <v>307</v>
      </c>
      <c r="E400" s="350">
        <f>SUM(E402)</f>
        <v>14849153.52</v>
      </c>
    </row>
    <row r="401" spans="1:5" ht="8.1" customHeight="1" x14ac:dyDescent="0.2">
      <c r="A401" s="343"/>
      <c r="B401" s="334"/>
      <c r="C401" s="352"/>
      <c r="D401" s="345"/>
      <c r="E401" s="346"/>
    </row>
    <row r="402" spans="1:5" x14ac:dyDescent="0.2">
      <c r="A402" s="343"/>
      <c r="B402" s="334"/>
      <c r="C402" s="384" t="s">
        <v>339</v>
      </c>
      <c r="D402" s="375" t="s">
        <v>36</v>
      </c>
      <c r="E402" s="353">
        <v>14849153.52</v>
      </c>
    </row>
    <row r="403" spans="1:5" hidden="1" x14ac:dyDescent="0.2">
      <c r="A403" s="343"/>
      <c r="B403" s="334"/>
      <c r="C403" s="385"/>
      <c r="D403" s="386"/>
      <c r="E403" s="360"/>
    </row>
    <row r="404" spans="1:5" hidden="1" x14ac:dyDescent="0.2">
      <c r="A404" s="343"/>
      <c r="B404" s="334"/>
      <c r="C404" s="348" t="s">
        <v>349</v>
      </c>
      <c r="D404" s="361" t="s">
        <v>351</v>
      </c>
      <c r="E404" s="350"/>
    </row>
    <row r="405" spans="1:5" hidden="1" x14ac:dyDescent="0.2">
      <c r="A405" s="343"/>
      <c r="B405" s="334"/>
      <c r="C405" s="352"/>
      <c r="D405" s="345"/>
      <c r="E405" s="346"/>
    </row>
    <row r="406" spans="1:5" hidden="1" x14ac:dyDescent="0.2">
      <c r="A406" s="343"/>
      <c r="B406" s="334"/>
      <c r="C406" s="384" t="s">
        <v>350</v>
      </c>
      <c r="D406" s="375" t="s">
        <v>352</v>
      </c>
      <c r="E406" s="353"/>
    </row>
    <row r="407" spans="1:5" hidden="1" x14ac:dyDescent="0.2">
      <c r="A407" s="343"/>
      <c r="B407" s="334"/>
      <c r="C407" s="385"/>
      <c r="D407" s="386"/>
      <c r="E407" s="360"/>
    </row>
    <row r="408" spans="1:5" hidden="1" x14ac:dyDescent="0.2">
      <c r="A408" s="343"/>
      <c r="B408" s="334"/>
      <c r="C408" s="348" t="s">
        <v>308</v>
      </c>
      <c r="D408" s="361" t="s">
        <v>309</v>
      </c>
      <c r="E408" s="350"/>
    </row>
    <row r="409" spans="1:5" hidden="1" x14ac:dyDescent="0.2">
      <c r="A409" s="343"/>
      <c r="B409" s="334"/>
      <c r="C409" s="352"/>
      <c r="D409" s="345"/>
      <c r="E409" s="346"/>
    </row>
    <row r="410" spans="1:5" hidden="1" x14ac:dyDescent="0.2">
      <c r="A410" s="343"/>
      <c r="B410" s="334"/>
      <c r="C410" s="366" t="s">
        <v>85</v>
      </c>
      <c r="D410" s="357" t="s">
        <v>310</v>
      </c>
      <c r="E410" s="353"/>
    </row>
    <row r="411" spans="1:5" hidden="1" x14ac:dyDescent="0.2">
      <c r="A411" s="343"/>
      <c r="B411" s="334"/>
      <c r="C411" s="366" t="s">
        <v>311</v>
      </c>
      <c r="D411" s="357" t="s">
        <v>372</v>
      </c>
      <c r="E411" s="353"/>
    </row>
    <row r="412" spans="1:5" hidden="1" x14ac:dyDescent="0.2">
      <c r="A412" s="343"/>
      <c r="B412" s="334"/>
      <c r="C412" s="387"/>
      <c r="D412" s="388"/>
      <c r="E412" s="389"/>
    </row>
    <row r="413" spans="1:5" ht="12.75" hidden="1" thickBot="1" x14ac:dyDescent="0.25">
      <c r="A413" s="343"/>
      <c r="B413" s="334"/>
      <c r="C413" s="338">
        <v>9</v>
      </c>
      <c r="D413" s="337" t="s">
        <v>313</v>
      </c>
      <c r="E413" s="370"/>
    </row>
    <row r="414" spans="1:5" hidden="1" x14ac:dyDescent="0.2">
      <c r="A414" s="343"/>
      <c r="B414" s="334"/>
      <c r="C414" s="371"/>
      <c r="D414" s="372"/>
      <c r="E414" s="373"/>
    </row>
    <row r="415" spans="1:5" hidden="1" x14ac:dyDescent="0.2">
      <c r="A415" s="343"/>
      <c r="B415" s="334"/>
      <c r="C415" s="348" t="s">
        <v>318</v>
      </c>
      <c r="D415" s="361" t="s">
        <v>319</v>
      </c>
      <c r="E415" s="350"/>
    </row>
    <row r="416" spans="1:5" hidden="1" x14ac:dyDescent="0.2">
      <c r="A416" s="343"/>
      <c r="B416" s="334"/>
      <c r="C416" s="352"/>
      <c r="D416" s="345"/>
      <c r="E416" s="346"/>
    </row>
    <row r="417" spans="1:5" hidden="1" x14ac:dyDescent="0.2">
      <c r="A417" s="343"/>
      <c r="B417" s="334"/>
      <c r="C417" s="151" t="s">
        <v>134</v>
      </c>
      <c r="D417" s="143" t="s">
        <v>320</v>
      </c>
      <c r="E417" s="353"/>
    </row>
    <row r="418" spans="1:5" hidden="1" x14ac:dyDescent="0.2">
      <c r="A418" s="343"/>
      <c r="B418" s="334"/>
      <c r="C418" s="366" t="s">
        <v>321</v>
      </c>
      <c r="D418" s="357" t="s">
        <v>322</v>
      </c>
      <c r="E418" s="353"/>
    </row>
    <row r="419" spans="1:5" ht="8.1" customHeight="1" thickBot="1" x14ac:dyDescent="0.25">
      <c r="A419" s="343"/>
      <c r="B419" s="334"/>
      <c r="C419" s="390"/>
      <c r="D419" s="391"/>
      <c r="E419" s="392"/>
    </row>
    <row r="420" spans="1:5" ht="21.95" customHeight="1" thickBot="1" x14ac:dyDescent="0.25">
      <c r="A420" s="436" t="s">
        <v>373</v>
      </c>
      <c r="B420" s="393">
        <f>SUM(B220:B419)</f>
        <v>4478160030.3299999</v>
      </c>
      <c r="C420" s="463" t="s">
        <v>374</v>
      </c>
      <c r="D420" s="464"/>
      <c r="E420" s="394">
        <f>+E393+E370+E332+E258+E217</f>
        <v>4478160030.3330002</v>
      </c>
    </row>
    <row r="421" spans="1:5" ht="12.75" thickBot="1" x14ac:dyDescent="0.25">
      <c r="A421" s="343"/>
      <c r="B421" s="334"/>
      <c r="C421" s="395"/>
      <c r="D421" s="396"/>
      <c r="E421" s="397"/>
    </row>
    <row r="422" spans="1:5" ht="21.95" customHeight="1" thickBot="1" x14ac:dyDescent="0.25">
      <c r="A422" s="434" t="s">
        <v>359</v>
      </c>
      <c r="B422" s="435" t="s">
        <v>360</v>
      </c>
      <c r="C422" s="468" t="s">
        <v>361</v>
      </c>
      <c r="D422" s="469"/>
      <c r="E422" s="330" t="s">
        <v>360</v>
      </c>
    </row>
    <row r="423" spans="1:5" ht="8.1" customHeight="1" thickBot="1" x14ac:dyDescent="0.25">
      <c r="A423" s="343"/>
      <c r="B423" s="334"/>
      <c r="C423" s="395"/>
      <c r="D423" s="396"/>
      <c r="E423" s="397"/>
    </row>
    <row r="424" spans="1:5" ht="20.25" customHeight="1" thickBot="1" x14ac:dyDescent="0.25">
      <c r="A424" s="336" t="s">
        <v>302</v>
      </c>
      <c r="B424" s="401"/>
      <c r="C424" s="338" t="s">
        <v>30</v>
      </c>
      <c r="D424" s="337" t="s">
        <v>153</v>
      </c>
      <c r="E424" s="339">
        <f>E427+E433+E438+E447+E455+E461</f>
        <v>251603440.36000001</v>
      </c>
    </row>
    <row r="425" spans="1:5" hidden="1" x14ac:dyDescent="0.2">
      <c r="A425" s="343"/>
      <c r="B425" s="334"/>
      <c r="C425" s="340"/>
      <c r="D425" s="341" t="s">
        <v>390</v>
      </c>
      <c r="E425" s="342"/>
    </row>
    <row r="426" spans="1:5" ht="8.1" customHeight="1" x14ac:dyDescent="0.2">
      <c r="A426" s="343"/>
      <c r="B426" s="334"/>
      <c r="C426" s="344"/>
      <c r="D426" s="345"/>
      <c r="E426" s="346"/>
    </row>
    <row r="427" spans="1:5" x14ac:dyDescent="0.2">
      <c r="A427" s="343" t="s">
        <v>469</v>
      </c>
      <c r="B427" s="347">
        <v>615544722.13</v>
      </c>
      <c r="C427" s="348" t="s">
        <v>362</v>
      </c>
      <c r="D427" s="349" t="s">
        <v>154</v>
      </c>
      <c r="E427" s="350">
        <f>SUM(E429:E431)</f>
        <v>123676915.84999999</v>
      </c>
    </row>
    <row r="428" spans="1:5" ht="8.1" customHeight="1" x14ac:dyDescent="0.2">
      <c r="A428" s="343"/>
      <c r="B428" s="347"/>
      <c r="C428" s="352"/>
      <c r="D428" s="345"/>
      <c r="E428" s="346"/>
    </row>
    <row r="429" spans="1:5" hidden="1" x14ac:dyDescent="0.2">
      <c r="A429" s="343"/>
      <c r="B429" s="334"/>
      <c r="C429" s="114" t="s">
        <v>67</v>
      </c>
      <c r="D429" s="110" t="s">
        <v>155</v>
      </c>
      <c r="E429" s="353"/>
    </row>
    <row r="430" spans="1:5" x14ac:dyDescent="0.2">
      <c r="A430" s="343"/>
      <c r="B430" s="334"/>
      <c r="C430" s="114" t="s">
        <v>156</v>
      </c>
      <c r="D430" s="110" t="s">
        <v>157</v>
      </c>
      <c r="E430" s="353">
        <v>123676915.84999999</v>
      </c>
    </row>
    <row r="431" spans="1:5" hidden="1" x14ac:dyDescent="0.2">
      <c r="A431" s="343"/>
      <c r="B431" s="334"/>
      <c r="C431" s="114" t="s">
        <v>158</v>
      </c>
      <c r="D431" s="110" t="s">
        <v>364</v>
      </c>
      <c r="E431" s="353"/>
    </row>
    <row r="432" spans="1:5" ht="8.1" customHeight="1" x14ac:dyDescent="0.2">
      <c r="A432" s="343"/>
      <c r="B432" s="334"/>
      <c r="C432" s="354"/>
      <c r="D432" s="167"/>
      <c r="E432" s="355"/>
    </row>
    <row r="433" spans="1:5" x14ac:dyDescent="0.2">
      <c r="A433" s="343"/>
      <c r="B433" s="334"/>
      <c r="C433" s="348" t="s">
        <v>160</v>
      </c>
      <c r="D433" s="349" t="s">
        <v>161</v>
      </c>
      <c r="E433" s="350">
        <f>SUM(E435:E436)</f>
        <v>47610273.729999997</v>
      </c>
    </row>
    <row r="434" spans="1:5" ht="8.1" customHeight="1" x14ac:dyDescent="0.2">
      <c r="A434" s="343"/>
      <c r="B434" s="334"/>
      <c r="C434" s="352"/>
      <c r="D434" s="345"/>
      <c r="E434" s="346"/>
    </row>
    <row r="435" spans="1:5" x14ac:dyDescent="0.2">
      <c r="A435" s="343"/>
      <c r="B435" s="334"/>
      <c r="C435" s="114" t="s">
        <v>68</v>
      </c>
      <c r="D435" s="110" t="s">
        <v>32</v>
      </c>
      <c r="E435" s="353">
        <v>47610273.729999997</v>
      </c>
    </row>
    <row r="436" spans="1:5" hidden="1" x14ac:dyDescent="0.2">
      <c r="A436" s="343"/>
      <c r="B436" s="334"/>
      <c r="C436" s="356" t="s">
        <v>69</v>
      </c>
      <c r="D436" s="357" t="s">
        <v>31</v>
      </c>
      <c r="E436" s="353"/>
    </row>
    <row r="437" spans="1:5" ht="8.1" customHeight="1" x14ac:dyDescent="0.2">
      <c r="A437" s="343"/>
      <c r="B437" s="334"/>
      <c r="C437" s="358"/>
      <c r="D437" s="359"/>
      <c r="E437" s="360"/>
    </row>
    <row r="438" spans="1:5" x14ac:dyDescent="0.2">
      <c r="A438" s="343"/>
      <c r="B438" s="334"/>
      <c r="C438" s="348" t="s">
        <v>162</v>
      </c>
      <c r="D438" s="349" t="s">
        <v>163</v>
      </c>
      <c r="E438" s="350">
        <f>SUM(E440:E444)</f>
        <v>39695107.149999999</v>
      </c>
    </row>
    <row r="439" spans="1:5" ht="8.1" customHeight="1" x14ac:dyDescent="0.2">
      <c r="A439" s="343"/>
      <c r="B439" s="334"/>
      <c r="C439" s="352"/>
      <c r="D439" s="345"/>
      <c r="E439" s="346"/>
    </row>
    <row r="440" spans="1:5" x14ac:dyDescent="0.2">
      <c r="A440" s="343"/>
      <c r="B440" s="334"/>
      <c r="C440" s="114" t="s">
        <v>70</v>
      </c>
      <c r="D440" s="110" t="s">
        <v>164</v>
      </c>
      <c r="E440" s="353">
        <v>3678430.25</v>
      </c>
    </row>
    <row r="441" spans="1:5" x14ac:dyDescent="0.2">
      <c r="A441" s="343"/>
      <c r="B441" s="334"/>
      <c r="C441" s="114" t="s">
        <v>71</v>
      </c>
      <c r="D441" s="110" t="s">
        <v>165</v>
      </c>
      <c r="E441" s="353">
        <v>10910367.5</v>
      </c>
    </row>
    <row r="442" spans="1:5" x14ac:dyDescent="0.2">
      <c r="A442" s="343"/>
      <c r="B442" s="334"/>
      <c r="C442" s="114" t="s">
        <v>72</v>
      </c>
      <c r="D442" s="110" t="s">
        <v>166</v>
      </c>
      <c r="E442" s="353">
        <v>16779145.899999999</v>
      </c>
    </row>
    <row r="443" spans="1:5" x14ac:dyDescent="0.2">
      <c r="A443" s="343"/>
      <c r="B443" s="334"/>
      <c r="C443" s="114" t="s">
        <v>167</v>
      </c>
      <c r="D443" s="110" t="s">
        <v>168</v>
      </c>
      <c r="E443" s="353">
        <v>6519007.0499999998</v>
      </c>
    </row>
    <row r="444" spans="1:5" x14ac:dyDescent="0.2">
      <c r="A444" s="343"/>
      <c r="B444" s="334"/>
      <c r="C444" s="114" t="s">
        <v>73</v>
      </c>
      <c r="D444" s="110" t="s">
        <v>169</v>
      </c>
      <c r="E444" s="353">
        <v>1808156.45</v>
      </c>
    </row>
    <row r="445" spans="1:5" ht="8.1" customHeight="1" x14ac:dyDescent="0.2">
      <c r="A445" s="343"/>
      <c r="B445" s="334"/>
      <c r="C445" s="354"/>
      <c r="D445" s="167"/>
      <c r="E445" s="353"/>
    </row>
    <row r="446" spans="1:5" hidden="1" x14ac:dyDescent="0.2">
      <c r="A446" s="343"/>
      <c r="B446" s="334"/>
      <c r="C446" s="340"/>
      <c r="D446" s="341" t="s">
        <v>394</v>
      </c>
      <c r="E446" s="342"/>
    </row>
    <row r="447" spans="1:5" x14ac:dyDescent="0.2">
      <c r="A447" s="343"/>
      <c r="B447" s="334"/>
      <c r="C447" s="348" t="s">
        <v>170</v>
      </c>
      <c r="D447" s="349" t="s">
        <v>171</v>
      </c>
      <c r="E447" s="350">
        <f>SUM(E449:E453)</f>
        <v>25714425.209999997</v>
      </c>
    </row>
    <row r="448" spans="1:5" ht="8.1" customHeight="1" x14ac:dyDescent="0.2">
      <c r="A448" s="343"/>
      <c r="B448" s="334"/>
      <c r="C448" s="352"/>
      <c r="D448" s="345"/>
      <c r="E448" s="346"/>
    </row>
    <row r="449" spans="1:5" x14ac:dyDescent="0.2">
      <c r="A449" s="343"/>
      <c r="B449" s="334"/>
      <c r="C449" s="151" t="s">
        <v>74</v>
      </c>
      <c r="D449" s="110" t="s">
        <v>63</v>
      </c>
      <c r="E449" s="353">
        <v>14181482.75</v>
      </c>
    </row>
    <row r="450" spans="1:5" x14ac:dyDescent="0.2">
      <c r="A450" s="343"/>
      <c r="B450" s="334"/>
      <c r="C450" s="151" t="s">
        <v>75</v>
      </c>
      <c r="D450" s="110" t="s">
        <v>172</v>
      </c>
      <c r="E450" s="353">
        <v>768853.03</v>
      </c>
    </row>
    <row r="451" spans="1:5" x14ac:dyDescent="0.2">
      <c r="A451" s="343"/>
      <c r="B451" s="334"/>
      <c r="C451" s="151" t="s">
        <v>76</v>
      </c>
      <c r="D451" s="110" t="s">
        <v>173</v>
      </c>
      <c r="E451" s="353">
        <v>2306608.46</v>
      </c>
    </row>
    <row r="452" spans="1:5" x14ac:dyDescent="0.2">
      <c r="A452" s="343"/>
      <c r="B452" s="334"/>
      <c r="C452" s="151" t="s">
        <v>77</v>
      </c>
      <c r="D452" s="110" t="s">
        <v>174</v>
      </c>
      <c r="E452" s="353">
        <v>7688627.9199999999</v>
      </c>
    </row>
    <row r="453" spans="1:5" ht="13.5" customHeight="1" x14ac:dyDescent="0.2">
      <c r="A453" s="343"/>
      <c r="B453" s="334"/>
      <c r="C453" s="151" t="s">
        <v>78</v>
      </c>
      <c r="D453" s="110" t="s">
        <v>64</v>
      </c>
      <c r="E453" s="353">
        <v>768853.05</v>
      </c>
    </row>
    <row r="454" spans="1:5" ht="8.1" customHeight="1" x14ac:dyDescent="0.2">
      <c r="A454" s="343"/>
      <c r="B454" s="334"/>
      <c r="C454" s="153"/>
      <c r="D454" s="167"/>
      <c r="E454" s="355"/>
    </row>
    <row r="455" spans="1:5" x14ac:dyDescent="0.2">
      <c r="A455" s="343"/>
      <c r="B455" s="334"/>
      <c r="C455" s="348" t="s">
        <v>175</v>
      </c>
      <c r="D455" s="361" t="s">
        <v>176</v>
      </c>
      <c r="E455" s="350">
        <f>SUM(E457:E459)</f>
        <v>14906718.420000002</v>
      </c>
    </row>
    <row r="456" spans="1:5" ht="8.1" customHeight="1" x14ac:dyDescent="0.2">
      <c r="A456" s="343"/>
      <c r="B456" s="334"/>
      <c r="C456" s="352"/>
      <c r="D456" s="345"/>
      <c r="E456" s="346"/>
    </row>
    <row r="457" spans="1:5" x14ac:dyDescent="0.2">
      <c r="A457" s="343"/>
      <c r="B457" s="334"/>
      <c r="C457" s="362" t="s">
        <v>412</v>
      </c>
      <c r="D457" s="363" t="s">
        <v>427</v>
      </c>
      <c r="E457" s="364">
        <v>7907364.1600000001</v>
      </c>
    </row>
    <row r="458" spans="1:5" x14ac:dyDescent="0.2">
      <c r="A458" s="343"/>
      <c r="B458" s="334"/>
      <c r="C458" s="151" t="s">
        <v>79</v>
      </c>
      <c r="D458" s="365" t="s">
        <v>177</v>
      </c>
      <c r="E458" s="353">
        <v>2306608.4700000002</v>
      </c>
    </row>
    <row r="459" spans="1:5" x14ac:dyDescent="0.2">
      <c r="A459" s="343"/>
      <c r="B459" s="334"/>
      <c r="C459" s="151" t="s">
        <v>80</v>
      </c>
      <c r="D459" s="365" t="s">
        <v>178</v>
      </c>
      <c r="E459" s="353">
        <v>4692745.79</v>
      </c>
    </row>
    <row r="460" spans="1:5" hidden="1" x14ac:dyDescent="0.2">
      <c r="A460" s="343"/>
      <c r="B460" s="334"/>
      <c r="C460" s="153"/>
      <c r="D460" s="167"/>
      <c r="E460" s="355"/>
    </row>
    <row r="461" spans="1:5" hidden="1" x14ac:dyDescent="0.2">
      <c r="A461" s="343"/>
      <c r="B461" s="334"/>
      <c r="C461" s="348" t="s">
        <v>179</v>
      </c>
      <c r="D461" s="361" t="s">
        <v>396</v>
      </c>
      <c r="E461" s="350"/>
    </row>
    <row r="462" spans="1:5" hidden="1" x14ac:dyDescent="0.2">
      <c r="A462" s="343"/>
      <c r="B462" s="334"/>
      <c r="C462" s="352"/>
      <c r="D462" s="345"/>
      <c r="E462" s="346"/>
    </row>
    <row r="463" spans="1:5" hidden="1" x14ac:dyDescent="0.2">
      <c r="A463" s="343"/>
      <c r="B463" s="334"/>
      <c r="C463" s="366" t="s">
        <v>181</v>
      </c>
      <c r="D463" s="357" t="s">
        <v>397</v>
      </c>
      <c r="E463" s="353"/>
    </row>
    <row r="464" spans="1:5" ht="8.1" customHeight="1" thickBot="1" x14ac:dyDescent="0.25">
      <c r="A464" s="343"/>
      <c r="B464" s="334"/>
      <c r="C464" s="367"/>
      <c r="D464" s="368"/>
      <c r="E464" s="369"/>
    </row>
    <row r="465" spans="1:5" ht="12.75" thickBot="1" x14ac:dyDescent="0.25">
      <c r="A465" s="343" t="s">
        <v>356</v>
      </c>
      <c r="B465" s="334"/>
      <c r="C465" s="338" t="s">
        <v>33</v>
      </c>
      <c r="D465" s="337" t="s">
        <v>183</v>
      </c>
      <c r="E465" s="370">
        <f>+E467+E474+E482+E491+E501+E508+E512+E518+E529+E533</f>
        <v>308214726.14000005</v>
      </c>
    </row>
    <row r="466" spans="1:5" ht="8.1" customHeight="1" x14ac:dyDescent="0.2">
      <c r="A466" s="343"/>
      <c r="B466" s="334"/>
      <c r="C466" s="371"/>
      <c r="D466" s="372"/>
      <c r="E466" s="373"/>
    </row>
    <row r="467" spans="1:5" x14ac:dyDescent="0.2">
      <c r="A467" s="343"/>
      <c r="B467" s="334"/>
      <c r="C467" s="348" t="s">
        <v>184</v>
      </c>
      <c r="D467" s="361" t="s">
        <v>185</v>
      </c>
      <c r="E467" s="350">
        <f>SUM(E469:E472)</f>
        <v>89770278.780000001</v>
      </c>
    </row>
    <row r="468" spans="1:5" ht="8.1" customHeight="1" x14ac:dyDescent="0.2">
      <c r="A468" s="343"/>
      <c r="B468" s="334"/>
      <c r="C468" s="352"/>
      <c r="D468" s="345"/>
      <c r="E468" s="346"/>
    </row>
    <row r="469" spans="1:5" x14ac:dyDescent="0.2">
      <c r="A469" s="343"/>
      <c r="B469" s="334"/>
      <c r="C469" s="366" t="s">
        <v>88</v>
      </c>
      <c r="D469" s="357" t="s">
        <v>366</v>
      </c>
      <c r="E469" s="353">
        <v>10263227.859999999</v>
      </c>
    </row>
    <row r="470" spans="1:5" x14ac:dyDescent="0.2">
      <c r="A470" s="343"/>
      <c r="B470" s="334"/>
      <c r="C470" s="151" t="s">
        <v>87</v>
      </c>
      <c r="D470" s="110" t="s">
        <v>187</v>
      </c>
      <c r="E470" s="353">
        <v>79507050.920000002</v>
      </c>
    </row>
    <row r="471" spans="1:5" hidden="1" x14ac:dyDescent="0.2">
      <c r="A471" s="343"/>
      <c r="B471" s="334"/>
      <c r="C471" s="151" t="s">
        <v>188</v>
      </c>
      <c r="D471" s="110" t="s">
        <v>189</v>
      </c>
      <c r="E471" s="353"/>
    </row>
    <row r="472" spans="1:5" hidden="1" x14ac:dyDescent="0.2">
      <c r="A472" s="343"/>
      <c r="B472" s="334"/>
      <c r="C472" s="151" t="s">
        <v>190</v>
      </c>
      <c r="D472" s="110" t="s">
        <v>191</v>
      </c>
      <c r="E472" s="353"/>
    </row>
    <row r="473" spans="1:5" ht="8.1" customHeight="1" x14ac:dyDescent="0.2">
      <c r="A473" s="343"/>
      <c r="B473" s="334"/>
      <c r="C473" s="374"/>
      <c r="D473" s="359"/>
      <c r="E473" s="360"/>
    </row>
    <row r="474" spans="1:5" x14ac:dyDescent="0.2">
      <c r="A474" s="343"/>
      <c r="B474" s="334"/>
      <c r="C474" s="348" t="s">
        <v>192</v>
      </c>
      <c r="D474" s="361" t="s">
        <v>193</v>
      </c>
      <c r="E474" s="350">
        <f>SUM(E476:E480)</f>
        <v>5177125.08</v>
      </c>
    </row>
    <row r="475" spans="1:5" ht="8.1" customHeight="1" x14ac:dyDescent="0.2">
      <c r="A475" s="343"/>
      <c r="B475" s="334"/>
      <c r="C475" s="352"/>
      <c r="D475" s="345"/>
      <c r="E475" s="346"/>
    </row>
    <row r="476" spans="1:5" x14ac:dyDescent="0.2">
      <c r="A476" s="343"/>
      <c r="B476" s="334"/>
      <c r="C476" s="366" t="s">
        <v>89</v>
      </c>
      <c r="D476" s="357" t="s">
        <v>194</v>
      </c>
      <c r="E476" s="353">
        <v>365956.27</v>
      </c>
    </row>
    <row r="477" spans="1:5" x14ac:dyDescent="0.2">
      <c r="A477" s="343"/>
      <c r="B477" s="334"/>
      <c r="C477" s="366" t="s">
        <v>90</v>
      </c>
      <c r="D477" s="375" t="s">
        <v>195</v>
      </c>
      <c r="E477" s="353">
        <v>1102395.67</v>
      </c>
    </row>
    <row r="478" spans="1:5" hidden="1" x14ac:dyDescent="0.2">
      <c r="A478" s="343"/>
      <c r="B478" s="334"/>
      <c r="C478" s="151" t="s">
        <v>91</v>
      </c>
      <c r="D478" s="110" t="s">
        <v>196</v>
      </c>
      <c r="E478" s="353"/>
    </row>
    <row r="479" spans="1:5" x14ac:dyDescent="0.2">
      <c r="A479" s="343"/>
      <c r="B479" s="334"/>
      <c r="C479" s="151" t="s">
        <v>336</v>
      </c>
      <c r="D479" s="110" t="s">
        <v>109</v>
      </c>
      <c r="E479" s="353">
        <v>3708773.14</v>
      </c>
    </row>
    <row r="480" spans="1:5" hidden="1" x14ac:dyDescent="0.2">
      <c r="A480" s="343"/>
      <c r="B480" s="334"/>
      <c r="C480" s="366" t="s">
        <v>197</v>
      </c>
      <c r="D480" s="357" t="s">
        <v>198</v>
      </c>
      <c r="E480" s="353"/>
    </row>
    <row r="481" spans="1:5" ht="8.1" customHeight="1" x14ac:dyDescent="0.2">
      <c r="A481" s="343"/>
      <c r="B481" s="334"/>
      <c r="C481" s="374"/>
      <c r="D481" s="359"/>
      <c r="E481" s="360"/>
    </row>
    <row r="482" spans="1:5" x14ac:dyDescent="0.2">
      <c r="A482" s="343"/>
      <c r="B482" s="334"/>
      <c r="C482" s="348" t="s">
        <v>199</v>
      </c>
      <c r="D482" s="361" t="s">
        <v>200</v>
      </c>
      <c r="E482" s="350">
        <f>SUM(E484:E489)</f>
        <v>2867124</v>
      </c>
    </row>
    <row r="483" spans="1:5" ht="8.1" customHeight="1" x14ac:dyDescent="0.2">
      <c r="A483" s="343"/>
      <c r="B483" s="334"/>
      <c r="C483" s="352"/>
      <c r="D483" s="345"/>
      <c r="E483" s="346"/>
    </row>
    <row r="484" spans="1:5" hidden="1" x14ac:dyDescent="0.2">
      <c r="A484" s="343"/>
      <c r="B484" s="334"/>
      <c r="C484" s="151" t="s">
        <v>92</v>
      </c>
      <c r="D484" s="110" t="s">
        <v>201</v>
      </c>
      <c r="E484" s="353"/>
    </row>
    <row r="485" spans="1:5" hidden="1" x14ac:dyDescent="0.2">
      <c r="A485" s="343"/>
      <c r="B485" s="334"/>
      <c r="C485" s="151" t="s">
        <v>93</v>
      </c>
      <c r="D485" s="110" t="s">
        <v>202</v>
      </c>
      <c r="E485" s="353"/>
    </row>
    <row r="486" spans="1:5" x14ac:dyDescent="0.2">
      <c r="A486" s="343"/>
      <c r="B486" s="334"/>
      <c r="C486" s="151" t="s">
        <v>94</v>
      </c>
      <c r="D486" s="110" t="s">
        <v>203</v>
      </c>
      <c r="E486" s="353">
        <v>2852124</v>
      </c>
    </row>
    <row r="487" spans="1:5" x14ac:dyDescent="0.2">
      <c r="A487" s="343"/>
      <c r="B487" s="334"/>
      <c r="C487" s="151" t="s">
        <v>204</v>
      </c>
      <c r="D487" s="110" t="s">
        <v>205</v>
      </c>
      <c r="E487" s="353">
        <v>15000</v>
      </c>
    </row>
    <row r="488" spans="1:5" hidden="1" x14ac:dyDescent="0.2">
      <c r="A488" s="343"/>
      <c r="B488" s="334"/>
      <c r="C488" s="366" t="s">
        <v>95</v>
      </c>
      <c r="D488" s="357" t="s">
        <v>208</v>
      </c>
      <c r="E488" s="353"/>
    </row>
    <row r="489" spans="1:5" hidden="1" x14ac:dyDescent="0.2">
      <c r="A489" s="343"/>
      <c r="B489" s="334"/>
      <c r="C489" s="151" t="s">
        <v>398</v>
      </c>
      <c r="D489" s="110" t="s">
        <v>399</v>
      </c>
      <c r="E489" s="353"/>
    </row>
    <row r="490" spans="1:5" ht="8.1" customHeight="1" x14ac:dyDescent="0.2">
      <c r="A490" s="343"/>
      <c r="B490" s="334"/>
      <c r="C490" s="153"/>
      <c r="D490" s="167"/>
      <c r="E490" s="355"/>
    </row>
    <row r="491" spans="1:5" x14ac:dyDescent="0.2">
      <c r="A491" s="343"/>
      <c r="B491" s="351"/>
      <c r="C491" s="348" t="s">
        <v>209</v>
      </c>
      <c r="D491" s="361" t="s">
        <v>210</v>
      </c>
      <c r="E491" s="350">
        <f>SUM(E493:E499)</f>
        <v>24904000.169999998</v>
      </c>
    </row>
    <row r="492" spans="1:5" ht="8.1" customHeight="1" x14ac:dyDescent="0.2">
      <c r="A492" s="343"/>
      <c r="B492" s="334"/>
      <c r="C492" s="352"/>
      <c r="D492" s="345"/>
      <c r="E492" s="346"/>
    </row>
    <row r="493" spans="1:5" hidden="1" x14ac:dyDescent="0.2">
      <c r="A493" s="343"/>
      <c r="B493" s="334"/>
      <c r="C493" s="154" t="s">
        <v>211</v>
      </c>
      <c r="D493" s="110" t="s">
        <v>400</v>
      </c>
      <c r="E493" s="353"/>
    </row>
    <row r="494" spans="1:5" hidden="1" x14ac:dyDescent="0.2">
      <c r="A494" s="343"/>
      <c r="B494" s="334"/>
      <c r="C494" s="154"/>
      <c r="D494" s="110"/>
      <c r="E494" s="353"/>
    </row>
    <row r="495" spans="1:5" hidden="1" x14ac:dyDescent="0.2">
      <c r="A495" s="343"/>
      <c r="B495" s="334"/>
      <c r="C495" s="154" t="s">
        <v>137</v>
      </c>
      <c r="D495" s="110" t="s">
        <v>401</v>
      </c>
      <c r="E495" s="353"/>
    </row>
    <row r="496" spans="1:5" hidden="1" x14ac:dyDescent="0.2">
      <c r="A496" s="343"/>
      <c r="B496" s="334"/>
      <c r="C496" s="154" t="s">
        <v>81</v>
      </c>
      <c r="D496" s="110" t="s">
        <v>136</v>
      </c>
      <c r="E496" s="353"/>
    </row>
    <row r="497" spans="1:5" hidden="1" x14ac:dyDescent="0.2">
      <c r="A497" s="343"/>
      <c r="B497" s="334"/>
      <c r="C497" s="154" t="s">
        <v>135</v>
      </c>
      <c r="D497" s="110" t="s">
        <v>214</v>
      </c>
      <c r="E497" s="353"/>
    </row>
    <row r="498" spans="1:5" x14ac:dyDescent="0.2">
      <c r="A498" s="343"/>
      <c r="B498" s="334"/>
      <c r="C498" s="376" t="s">
        <v>216</v>
      </c>
      <c r="D498" s="357" t="s">
        <v>217</v>
      </c>
      <c r="E498" s="353">
        <v>6548240.2000000002</v>
      </c>
    </row>
    <row r="499" spans="1:5" x14ac:dyDescent="0.2">
      <c r="A499" s="343"/>
      <c r="B499" s="334"/>
      <c r="C499" s="376" t="s">
        <v>96</v>
      </c>
      <c r="D499" s="357" t="s">
        <v>218</v>
      </c>
      <c r="E499" s="353">
        <v>18355759.969999999</v>
      </c>
    </row>
    <row r="500" spans="1:5" ht="8.1" customHeight="1" x14ac:dyDescent="0.2">
      <c r="A500" s="343"/>
      <c r="B500" s="334"/>
      <c r="C500" s="153"/>
      <c r="D500" s="167"/>
      <c r="E500" s="355"/>
    </row>
    <row r="501" spans="1:5" x14ac:dyDescent="0.2">
      <c r="A501" s="343"/>
      <c r="B501" s="334"/>
      <c r="C501" s="348" t="s">
        <v>219</v>
      </c>
      <c r="D501" s="361" t="s">
        <v>220</v>
      </c>
      <c r="E501" s="350">
        <f>SUM(E503:E506)</f>
        <v>158777347.20000002</v>
      </c>
    </row>
    <row r="502" spans="1:5" ht="8.1" customHeight="1" x14ac:dyDescent="0.2">
      <c r="A502" s="343"/>
      <c r="B502" s="334"/>
      <c r="C502" s="352"/>
      <c r="D502" s="345"/>
      <c r="E502" s="346"/>
    </row>
    <row r="503" spans="1:5" x14ac:dyDescent="0.2">
      <c r="A503" s="377"/>
      <c r="B503" s="378"/>
      <c r="C503" s="151" t="s">
        <v>97</v>
      </c>
      <c r="D503" s="110" t="s">
        <v>221</v>
      </c>
      <c r="E503" s="353">
        <v>594860</v>
      </c>
    </row>
    <row r="504" spans="1:5" x14ac:dyDescent="0.2">
      <c r="A504" s="343"/>
      <c r="B504" s="334"/>
      <c r="C504" s="379" t="s">
        <v>98</v>
      </c>
      <c r="D504" s="159" t="s">
        <v>222</v>
      </c>
      <c r="E504" s="380">
        <v>155590677.15000001</v>
      </c>
    </row>
    <row r="505" spans="1:5" x14ac:dyDescent="0.2">
      <c r="A505" s="343"/>
      <c r="B505" s="334"/>
      <c r="C505" s="151" t="s">
        <v>99</v>
      </c>
      <c r="D505" s="110" t="s">
        <v>223</v>
      </c>
      <c r="E505" s="353">
        <v>995656.53</v>
      </c>
    </row>
    <row r="506" spans="1:5" x14ac:dyDescent="0.2">
      <c r="A506" s="343"/>
      <c r="B506" s="334"/>
      <c r="C506" s="151" t="s">
        <v>100</v>
      </c>
      <c r="D506" s="110" t="s">
        <v>224</v>
      </c>
      <c r="E506" s="353">
        <v>1596153.52</v>
      </c>
    </row>
    <row r="507" spans="1:5" x14ac:dyDescent="0.2">
      <c r="A507" s="343"/>
      <c r="B507" s="334"/>
      <c r="C507" s="153"/>
      <c r="D507" s="167"/>
      <c r="E507" s="355"/>
    </row>
    <row r="508" spans="1:5" x14ac:dyDescent="0.2">
      <c r="A508" s="343"/>
      <c r="B508" s="334"/>
      <c r="C508" s="348" t="s">
        <v>225</v>
      </c>
      <c r="D508" s="361" t="s">
        <v>226</v>
      </c>
      <c r="E508" s="350">
        <f>SUM(E510)</f>
        <v>6350000</v>
      </c>
    </row>
    <row r="509" spans="1:5" ht="8.1" customHeight="1" x14ac:dyDescent="0.2">
      <c r="A509" s="343"/>
      <c r="B509" s="334"/>
      <c r="C509" s="352"/>
      <c r="D509" s="345"/>
      <c r="E509" s="346"/>
    </row>
    <row r="510" spans="1:5" x14ac:dyDescent="0.2">
      <c r="A510" s="343"/>
      <c r="B510" s="334"/>
      <c r="C510" s="366" t="s">
        <v>82</v>
      </c>
      <c r="D510" s="357" t="s">
        <v>34</v>
      </c>
      <c r="E510" s="353">
        <v>6350000</v>
      </c>
    </row>
    <row r="511" spans="1:5" ht="8.1" customHeight="1" x14ac:dyDescent="0.2">
      <c r="A511" s="343"/>
      <c r="B511" s="334"/>
      <c r="C511" s="374"/>
      <c r="D511" s="359"/>
      <c r="E511" s="360"/>
    </row>
    <row r="512" spans="1:5" x14ac:dyDescent="0.2">
      <c r="A512" s="343"/>
      <c r="B512" s="334"/>
      <c r="C512" s="348" t="s">
        <v>227</v>
      </c>
      <c r="D512" s="361" t="s">
        <v>228</v>
      </c>
      <c r="E512" s="350">
        <f>SUM(E514:E516)</f>
        <v>15810400</v>
      </c>
    </row>
    <row r="513" spans="1:5" ht="8.1" customHeight="1" x14ac:dyDescent="0.2">
      <c r="A513" s="343"/>
      <c r="B513" s="334"/>
      <c r="C513" s="352"/>
      <c r="D513" s="345"/>
      <c r="E513" s="346"/>
    </row>
    <row r="514" spans="1:5" x14ac:dyDescent="0.2">
      <c r="A514" s="343"/>
      <c r="B514" s="334"/>
      <c r="C514" s="151" t="s">
        <v>103</v>
      </c>
      <c r="D514" s="110" t="s">
        <v>229</v>
      </c>
      <c r="E514" s="353">
        <v>15810400</v>
      </c>
    </row>
    <row r="515" spans="1:5" hidden="1" x14ac:dyDescent="0.2">
      <c r="A515" s="343"/>
      <c r="B515" s="334"/>
      <c r="C515" s="151" t="s">
        <v>101</v>
      </c>
      <c r="D515" s="110" t="s">
        <v>230</v>
      </c>
      <c r="E515" s="353"/>
    </row>
    <row r="516" spans="1:5" hidden="1" x14ac:dyDescent="0.2">
      <c r="A516" s="343"/>
      <c r="B516" s="334"/>
      <c r="C516" s="366" t="s">
        <v>102</v>
      </c>
      <c r="D516" s="357" t="s">
        <v>231</v>
      </c>
      <c r="E516" s="353"/>
    </row>
    <row r="517" spans="1:5" ht="8.1" customHeight="1" x14ac:dyDescent="0.2">
      <c r="A517" s="343"/>
      <c r="B517" s="334"/>
      <c r="C517" s="374"/>
      <c r="D517" s="359"/>
      <c r="E517" s="360"/>
    </row>
    <row r="518" spans="1:5" x14ac:dyDescent="0.2">
      <c r="A518" s="343"/>
      <c r="B518" s="334"/>
      <c r="C518" s="348" t="s">
        <v>232</v>
      </c>
      <c r="D518" s="361" t="s">
        <v>233</v>
      </c>
      <c r="E518" s="350">
        <f>SUM(E520:E527)</f>
        <v>4384401.91</v>
      </c>
    </row>
    <row r="519" spans="1:5" ht="8.1" customHeight="1" x14ac:dyDescent="0.2">
      <c r="A519" s="343"/>
      <c r="B519" s="334"/>
      <c r="C519" s="352"/>
      <c r="D519" s="345"/>
      <c r="E519" s="346"/>
    </row>
    <row r="520" spans="1:5" hidden="1" x14ac:dyDescent="0.2">
      <c r="A520" s="343"/>
      <c r="B520" s="334"/>
      <c r="C520" s="151" t="s">
        <v>111</v>
      </c>
      <c r="D520" s="110" t="s">
        <v>234</v>
      </c>
      <c r="E520" s="353"/>
    </row>
    <row r="521" spans="1:5" hidden="1" x14ac:dyDescent="0.2">
      <c r="A521" s="343"/>
      <c r="B521" s="334"/>
      <c r="C521" s="151" t="s">
        <v>235</v>
      </c>
      <c r="D521" s="110" t="s">
        <v>236</v>
      </c>
      <c r="E521" s="353"/>
    </row>
    <row r="522" spans="1:5" hidden="1" x14ac:dyDescent="0.2">
      <c r="A522" s="343"/>
      <c r="B522" s="334"/>
      <c r="C522" s="151" t="s">
        <v>402</v>
      </c>
      <c r="D522" s="110" t="s">
        <v>403</v>
      </c>
      <c r="E522" s="353"/>
    </row>
    <row r="523" spans="1:5" x14ac:dyDescent="0.2">
      <c r="A523" s="343"/>
      <c r="B523" s="334"/>
      <c r="C523" s="151" t="s">
        <v>104</v>
      </c>
      <c r="D523" s="110" t="s">
        <v>237</v>
      </c>
      <c r="E523" s="353">
        <v>4384401.91</v>
      </c>
    </row>
    <row r="524" spans="1:5" hidden="1" x14ac:dyDescent="0.2">
      <c r="A524" s="343"/>
      <c r="B524" s="334"/>
      <c r="C524" s="151" t="s">
        <v>105</v>
      </c>
      <c r="D524" s="110" t="s">
        <v>238</v>
      </c>
      <c r="E524" s="353"/>
    </row>
    <row r="525" spans="1:5" hidden="1" x14ac:dyDescent="0.2">
      <c r="A525" s="343"/>
      <c r="B525" s="334"/>
      <c r="C525" s="151" t="s">
        <v>106</v>
      </c>
      <c r="D525" s="110" t="s">
        <v>239</v>
      </c>
      <c r="E525" s="353"/>
    </row>
    <row r="526" spans="1:5" hidden="1" x14ac:dyDescent="0.2">
      <c r="A526" s="343"/>
      <c r="B526" s="334"/>
      <c r="C526" s="151" t="s">
        <v>107</v>
      </c>
      <c r="D526" s="110" t="s">
        <v>240</v>
      </c>
      <c r="E526" s="353"/>
    </row>
    <row r="527" spans="1:5" hidden="1" x14ac:dyDescent="0.2">
      <c r="A527" s="343"/>
      <c r="B527" s="334"/>
      <c r="C527" s="151" t="s">
        <v>241</v>
      </c>
      <c r="D527" s="110" t="s">
        <v>242</v>
      </c>
      <c r="E527" s="353"/>
    </row>
    <row r="528" spans="1:5" ht="8.1" customHeight="1" x14ac:dyDescent="0.2">
      <c r="A528" s="343"/>
      <c r="B528" s="334"/>
      <c r="C528" s="153"/>
      <c r="D528" s="167"/>
      <c r="E528" s="355"/>
    </row>
    <row r="529" spans="1:5" x14ac:dyDescent="0.2">
      <c r="A529" s="343"/>
      <c r="B529" s="334"/>
      <c r="C529" s="348" t="s">
        <v>375</v>
      </c>
      <c r="D529" s="361" t="s">
        <v>376</v>
      </c>
      <c r="E529" s="350">
        <f>SUM(E531)</f>
        <v>21449</v>
      </c>
    </row>
    <row r="530" spans="1:5" ht="8.1" customHeight="1" x14ac:dyDescent="0.2">
      <c r="A530" s="343"/>
      <c r="B530" s="334"/>
      <c r="C530" s="352"/>
      <c r="D530" s="345"/>
      <c r="E530" s="346"/>
    </row>
    <row r="531" spans="1:5" x14ac:dyDescent="0.2">
      <c r="A531" s="343"/>
      <c r="B531" s="334"/>
      <c r="C531" s="366" t="s">
        <v>337</v>
      </c>
      <c r="D531" s="357" t="s">
        <v>404</v>
      </c>
      <c r="E531" s="353">
        <v>21449</v>
      </c>
    </row>
    <row r="532" spans="1:5" ht="8.1" customHeight="1" x14ac:dyDescent="0.2">
      <c r="A532" s="343"/>
      <c r="B532" s="334"/>
      <c r="C532" s="374"/>
      <c r="D532" s="359"/>
      <c r="E532" s="360"/>
    </row>
    <row r="533" spans="1:5" x14ac:dyDescent="0.2">
      <c r="A533" s="343"/>
      <c r="B533" s="334"/>
      <c r="C533" s="348" t="s">
        <v>243</v>
      </c>
      <c r="D533" s="361" t="s">
        <v>244</v>
      </c>
      <c r="E533" s="350">
        <f>SUM(E535:E537)</f>
        <v>152600</v>
      </c>
    </row>
    <row r="534" spans="1:5" ht="8.1" customHeight="1" x14ac:dyDescent="0.2">
      <c r="A534" s="343"/>
      <c r="B534" s="334"/>
      <c r="C534" s="352"/>
      <c r="D534" s="345"/>
      <c r="E534" s="346"/>
    </row>
    <row r="535" spans="1:5" hidden="1" x14ac:dyDescent="0.2">
      <c r="A535" s="343"/>
      <c r="B535" s="334"/>
      <c r="C535" s="366" t="s">
        <v>405</v>
      </c>
      <c r="D535" s="357" t="s">
        <v>406</v>
      </c>
      <c r="E535" s="353"/>
    </row>
    <row r="536" spans="1:5" x14ac:dyDescent="0.2">
      <c r="A536" s="343"/>
      <c r="B536" s="334"/>
      <c r="C536" s="151" t="s">
        <v>108</v>
      </c>
      <c r="D536" s="110" t="s">
        <v>110</v>
      </c>
      <c r="E536" s="353">
        <v>152600</v>
      </c>
    </row>
    <row r="537" spans="1:5" hidden="1" x14ac:dyDescent="0.2">
      <c r="A537" s="343"/>
      <c r="B537" s="334"/>
      <c r="C537" s="151" t="s">
        <v>83</v>
      </c>
      <c r="D537" s="110" t="s">
        <v>65</v>
      </c>
      <c r="E537" s="353"/>
    </row>
    <row r="538" spans="1:5" ht="8.1" customHeight="1" thickBot="1" x14ac:dyDescent="0.25">
      <c r="A538" s="343"/>
      <c r="B538" s="334"/>
      <c r="C538" s="381"/>
      <c r="D538" s="382"/>
      <c r="E538" s="383"/>
    </row>
    <row r="539" spans="1:5" ht="12.75" thickBot="1" x14ac:dyDescent="0.25">
      <c r="A539" s="343"/>
      <c r="B539" s="334"/>
      <c r="C539" s="338">
        <v>2</v>
      </c>
      <c r="D539" s="337" t="s">
        <v>35</v>
      </c>
      <c r="E539" s="370">
        <f>+E541+E548+E552+E561+E566</f>
        <v>25938368.620000001</v>
      </c>
    </row>
    <row r="540" spans="1:5" ht="8.1" customHeight="1" x14ac:dyDescent="0.2">
      <c r="A540" s="343"/>
      <c r="B540" s="334"/>
      <c r="C540" s="371"/>
      <c r="D540" s="372"/>
      <c r="E540" s="373"/>
    </row>
    <row r="541" spans="1:5" x14ac:dyDescent="0.2">
      <c r="A541" s="343"/>
      <c r="B541" s="334"/>
      <c r="C541" s="348" t="s">
        <v>245</v>
      </c>
      <c r="D541" s="361" t="s">
        <v>246</v>
      </c>
      <c r="E541" s="350">
        <f>SUM(E543:E546)</f>
        <v>19982610.780000001</v>
      </c>
    </row>
    <row r="542" spans="1:5" ht="8.1" customHeight="1" x14ac:dyDescent="0.2">
      <c r="A542" s="343"/>
      <c r="B542" s="334"/>
      <c r="C542" s="352"/>
      <c r="D542" s="345"/>
      <c r="E542" s="346"/>
    </row>
    <row r="543" spans="1:5" x14ac:dyDescent="0.2">
      <c r="A543" s="343"/>
      <c r="B543" s="334"/>
      <c r="C543" s="151" t="s">
        <v>112</v>
      </c>
      <c r="D543" s="110" t="s">
        <v>247</v>
      </c>
      <c r="E543" s="353">
        <v>19068295</v>
      </c>
    </row>
    <row r="544" spans="1:5" x14ac:dyDescent="0.2">
      <c r="A544" s="343"/>
      <c r="B544" s="334"/>
      <c r="C544" s="151" t="s">
        <v>113</v>
      </c>
      <c r="D544" s="110" t="s">
        <v>248</v>
      </c>
      <c r="E544" s="353">
        <v>312370</v>
      </c>
    </row>
    <row r="545" spans="1:5" x14ac:dyDescent="0.2">
      <c r="A545" s="343"/>
      <c r="B545" s="334"/>
      <c r="C545" s="151" t="s">
        <v>114</v>
      </c>
      <c r="D545" s="110" t="s">
        <v>249</v>
      </c>
      <c r="E545" s="353">
        <v>601945.78</v>
      </c>
    </row>
    <row r="546" spans="1:5" hidden="1" x14ac:dyDescent="0.2">
      <c r="A546" s="343"/>
      <c r="B546" s="334"/>
      <c r="C546" s="151" t="s">
        <v>250</v>
      </c>
      <c r="D546" s="110" t="s">
        <v>251</v>
      </c>
      <c r="E546" s="353"/>
    </row>
    <row r="547" spans="1:5" ht="8.1" customHeight="1" x14ac:dyDescent="0.2">
      <c r="A547" s="343"/>
      <c r="B547" s="334"/>
      <c r="C547" s="153"/>
      <c r="D547" s="167"/>
      <c r="E547" s="355"/>
    </row>
    <row r="548" spans="1:5" x14ac:dyDescent="0.2">
      <c r="A548" s="343"/>
      <c r="B548" s="334"/>
      <c r="C548" s="348" t="s">
        <v>252</v>
      </c>
      <c r="D548" s="361" t="s">
        <v>371</v>
      </c>
      <c r="E548" s="350">
        <f>SUM(E550)</f>
        <v>50642</v>
      </c>
    </row>
    <row r="549" spans="1:5" ht="8.1" customHeight="1" x14ac:dyDescent="0.2">
      <c r="A549" s="343"/>
      <c r="B549" s="334"/>
      <c r="C549" s="352"/>
      <c r="D549" s="345"/>
      <c r="E549" s="346"/>
    </row>
    <row r="550" spans="1:5" x14ac:dyDescent="0.2">
      <c r="A550" s="343"/>
      <c r="B550" s="334"/>
      <c r="C550" s="366" t="s">
        <v>254</v>
      </c>
      <c r="D550" s="357" t="s">
        <v>407</v>
      </c>
      <c r="E550" s="353">
        <v>50642</v>
      </c>
    </row>
    <row r="551" spans="1:5" ht="8.1" customHeight="1" x14ac:dyDescent="0.2">
      <c r="A551" s="343"/>
      <c r="B551" s="334"/>
      <c r="C551" s="374"/>
      <c r="D551" s="359"/>
      <c r="E551" s="360"/>
    </row>
    <row r="552" spans="1:5" x14ac:dyDescent="0.2">
      <c r="A552" s="343"/>
      <c r="B552" s="334"/>
      <c r="C552" s="348" t="s">
        <v>256</v>
      </c>
      <c r="D552" s="361" t="s">
        <v>257</v>
      </c>
      <c r="E552" s="350">
        <f>SUM(E554:E559)</f>
        <v>148267</v>
      </c>
    </row>
    <row r="553" spans="1:5" ht="8.1" customHeight="1" x14ac:dyDescent="0.2">
      <c r="A553" s="343"/>
      <c r="B553" s="334"/>
      <c r="C553" s="352"/>
      <c r="D553" s="345"/>
      <c r="E553" s="346"/>
    </row>
    <row r="554" spans="1:5" hidden="1" x14ac:dyDescent="0.2">
      <c r="A554" s="343"/>
      <c r="B554" s="334"/>
      <c r="C554" s="151" t="s">
        <v>115</v>
      </c>
      <c r="D554" s="110" t="s">
        <v>258</v>
      </c>
      <c r="E554" s="353"/>
    </row>
    <row r="555" spans="1:5" hidden="1" x14ac:dyDescent="0.2">
      <c r="A555" s="343"/>
      <c r="B555" s="334"/>
      <c r="C555" s="151" t="s">
        <v>116</v>
      </c>
      <c r="D555" s="110" t="s">
        <v>128</v>
      </c>
      <c r="E555" s="353"/>
    </row>
    <row r="556" spans="1:5" x14ac:dyDescent="0.2">
      <c r="A556" s="343"/>
      <c r="B556" s="334"/>
      <c r="C556" s="151" t="s">
        <v>117</v>
      </c>
      <c r="D556" s="110" t="s">
        <v>259</v>
      </c>
      <c r="E556" s="353">
        <v>121492</v>
      </c>
    </row>
    <row r="557" spans="1:5" hidden="1" x14ac:dyDescent="0.2">
      <c r="A557" s="343"/>
      <c r="B557" s="334"/>
      <c r="C557" s="151" t="s">
        <v>118</v>
      </c>
      <c r="D557" s="110" t="s">
        <v>260</v>
      </c>
      <c r="E557" s="353"/>
    </row>
    <row r="558" spans="1:5" x14ac:dyDescent="0.2">
      <c r="A558" s="343"/>
      <c r="B558" s="334"/>
      <c r="C558" s="151" t="s">
        <v>119</v>
      </c>
      <c r="D558" s="110" t="s">
        <v>261</v>
      </c>
      <c r="E558" s="353">
        <v>26775</v>
      </c>
    </row>
    <row r="559" spans="1:5" hidden="1" x14ac:dyDescent="0.2">
      <c r="A559" s="343"/>
      <c r="B559" s="334"/>
      <c r="C559" s="151" t="s">
        <v>120</v>
      </c>
      <c r="D559" s="110" t="s">
        <v>262</v>
      </c>
      <c r="E559" s="353"/>
    </row>
    <row r="560" spans="1:5" ht="8.1" customHeight="1" x14ac:dyDescent="0.2">
      <c r="A560" s="343"/>
      <c r="B560" s="334"/>
      <c r="C560" s="153"/>
      <c r="D560" s="167"/>
      <c r="E560" s="355"/>
    </row>
    <row r="561" spans="1:5" x14ac:dyDescent="0.2">
      <c r="A561" s="343"/>
      <c r="B561" s="334"/>
      <c r="C561" s="348" t="s">
        <v>263</v>
      </c>
      <c r="D561" s="361" t="s">
        <v>264</v>
      </c>
      <c r="E561" s="350">
        <f>SUM(E563:E564)</f>
        <v>2820404.03</v>
      </c>
    </row>
    <row r="562" spans="1:5" ht="8.1" customHeight="1" x14ac:dyDescent="0.2">
      <c r="A562" s="343"/>
      <c r="B562" s="334"/>
      <c r="C562" s="352"/>
      <c r="D562" s="345"/>
      <c r="E562" s="346"/>
    </row>
    <row r="563" spans="1:5" hidden="1" x14ac:dyDescent="0.2">
      <c r="A563" s="343"/>
      <c r="B563" s="334"/>
      <c r="C563" s="151" t="s">
        <v>121</v>
      </c>
      <c r="D563" s="110" t="s">
        <v>265</v>
      </c>
      <c r="E563" s="353"/>
    </row>
    <row r="564" spans="1:5" x14ac:dyDescent="0.2">
      <c r="A564" s="343"/>
      <c r="B564" s="334"/>
      <c r="C564" s="151" t="s">
        <v>122</v>
      </c>
      <c r="D564" s="110" t="s">
        <v>266</v>
      </c>
      <c r="E564" s="353">
        <v>2820404.03</v>
      </c>
    </row>
    <row r="565" spans="1:5" ht="8.1" customHeight="1" x14ac:dyDescent="0.2">
      <c r="A565" s="343"/>
      <c r="B565" s="334"/>
      <c r="C565" s="153"/>
      <c r="D565" s="167"/>
      <c r="E565" s="355"/>
    </row>
    <row r="566" spans="1:5" x14ac:dyDescent="0.2">
      <c r="A566" s="343"/>
      <c r="B566" s="334"/>
      <c r="C566" s="348" t="s">
        <v>267</v>
      </c>
      <c r="D566" s="361" t="s">
        <v>268</v>
      </c>
      <c r="E566" s="350">
        <f>SUM(E568:E575)</f>
        <v>2936444.81</v>
      </c>
    </row>
    <row r="567" spans="1:5" x14ac:dyDescent="0.2">
      <c r="A567" s="343"/>
      <c r="B567" s="334"/>
      <c r="C567" s="352"/>
      <c r="D567" s="345"/>
      <c r="E567" s="346"/>
    </row>
    <row r="568" spans="1:5" x14ac:dyDescent="0.2">
      <c r="A568" s="343"/>
      <c r="B568" s="334"/>
      <c r="C568" s="151" t="s">
        <v>123</v>
      </c>
      <c r="D568" s="110" t="s">
        <v>269</v>
      </c>
      <c r="E568" s="353">
        <v>1357452.64</v>
      </c>
    </row>
    <row r="569" spans="1:5" hidden="1" x14ac:dyDescent="0.2">
      <c r="A569" s="343"/>
      <c r="B569" s="334"/>
      <c r="C569" s="151" t="s">
        <v>270</v>
      </c>
      <c r="D569" s="110" t="s">
        <v>271</v>
      </c>
      <c r="E569" s="353">
        <v>0</v>
      </c>
    </row>
    <row r="570" spans="1:5" x14ac:dyDescent="0.2">
      <c r="A570" s="343"/>
      <c r="B570" s="334"/>
      <c r="C570" s="151" t="s">
        <v>124</v>
      </c>
      <c r="D570" s="110" t="s">
        <v>272</v>
      </c>
      <c r="E570" s="353">
        <v>721063.17</v>
      </c>
    </row>
    <row r="571" spans="1:5" x14ac:dyDescent="0.2">
      <c r="A571" s="343"/>
      <c r="B571" s="334"/>
      <c r="C571" s="151" t="s">
        <v>125</v>
      </c>
      <c r="D571" s="110" t="s">
        <v>273</v>
      </c>
      <c r="E571" s="353">
        <v>443375</v>
      </c>
    </row>
    <row r="572" spans="1:5" x14ac:dyDescent="0.2">
      <c r="A572" s="343"/>
      <c r="B572" s="334"/>
      <c r="C572" s="151" t="s">
        <v>126</v>
      </c>
      <c r="D572" s="110" t="s">
        <v>274</v>
      </c>
      <c r="E572" s="353">
        <v>133179</v>
      </c>
    </row>
    <row r="573" spans="1:5" x14ac:dyDescent="0.2">
      <c r="A573" s="343"/>
      <c r="B573" s="334"/>
      <c r="C573" s="151" t="s">
        <v>275</v>
      </c>
      <c r="D573" s="110" t="s">
        <v>276</v>
      </c>
      <c r="E573" s="353">
        <v>71375</v>
      </c>
    </row>
    <row r="574" spans="1:5" hidden="1" x14ac:dyDescent="0.2">
      <c r="A574" s="343"/>
      <c r="B574" s="334"/>
      <c r="C574" s="151" t="s">
        <v>342</v>
      </c>
      <c r="D574" s="110" t="s">
        <v>410</v>
      </c>
      <c r="E574" s="353"/>
    </row>
    <row r="575" spans="1:5" x14ac:dyDescent="0.2">
      <c r="A575" s="343"/>
      <c r="B575" s="334"/>
      <c r="C575" s="151" t="s">
        <v>127</v>
      </c>
      <c r="D575" s="110" t="s">
        <v>277</v>
      </c>
      <c r="E575" s="353">
        <v>210000</v>
      </c>
    </row>
    <row r="576" spans="1:5" ht="8.1" customHeight="1" thickBot="1" x14ac:dyDescent="0.25">
      <c r="A576" s="343"/>
      <c r="B576" s="334"/>
      <c r="C576" s="381"/>
      <c r="D576" s="382"/>
      <c r="E576" s="383"/>
    </row>
    <row r="577" spans="1:5" ht="12.75" thickBot="1" x14ac:dyDescent="0.25">
      <c r="A577" s="343"/>
      <c r="B577" s="334"/>
      <c r="C577" s="338">
        <v>5</v>
      </c>
      <c r="D577" s="337" t="s">
        <v>66</v>
      </c>
      <c r="E577" s="370">
        <f>+E579+E589+E594</f>
        <v>28793585.140000001</v>
      </c>
    </row>
    <row r="578" spans="1:5" ht="8.1" customHeight="1" x14ac:dyDescent="0.2">
      <c r="A578" s="343"/>
      <c r="B578" s="334"/>
      <c r="C578" s="371"/>
      <c r="D578" s="372"/>
      <c r="E578" s="373"/>
    </row>
    <row r="579" spans="1:5" x14ac:dyDescent="0.2">
      <c r="A579" s="343"/>
      <c r="B579" s="334"/>
      <c r="C579" s="348" t="s">
        <v>278</v>
      </c>
      <c r="D579" s="361" t="s">
        <v>279</v>
      </c>
      <c r="E579" s="350">
        <f>SUM(E581:E587)</f>
        <v>28793585.140000001</v>
      </c>
    </row>
    <row r="580" spans="1:5" ht="8.1" customHeight="1" x14ac:dyDescent="0.2">
      <c r="A580" s="343"/>
      <c r="B580" s="334"/>
      <c r="C580" s="352"/>
      <c r="D580" s="345"/>
      <c r="E580" s="346"/>
    </row>
    <row r="581" spans="1:5" hidden="1" x14ac:dyDescent="0.2">
      <c r="A581" s="343"/>
      <c r="B581" s="334"/>
      <c r="C581" s="151" t="s">
        <v>282</v>
      </c>
      <c r="D581" s="110" t="s">
        <v>283</v>
      </c>
      <c r="E581" s="353"/>
    </row>
    <row r="582" spans="1:5" x14ac:dyDescent="0.2">
      <c r="A582" s="343"/>
      <c r="B582" s="334"/>
      <c r="C582" s="151" t="s">
        <v>129</v>
      </c>
      <c r="D582" s="110" t="s">
        <v>284</v>
      </c>
      <c r="E582" s="353">
        <v>1029558.73</v>
      </c>
    </row>
    <row r="583" spans="1:5" x14ac:dyDescent="0.2">
      <c r="A583" s="343"/>
      <c r="B583" s="334"/>
      <c r="C583" s="151" t="s">
        <v>130</v>
      </c>
      <c r="D583" s="110" t="s">
        <v>285</v>
      </c>
      <c r="E583" s="353">
        <v>520000</v>
      </c>
    </row>
    <row r="584" spans="1:5" x14ac:dyDescent="0.2">
      <c r="A584" s="343"/>
      <c r="B584" s="334"/>
      <c r="C584" s="151" t="s">
        <v>131</v>
      </c>
      <c r="D584" s="110" t="s">
        <v>286</v>
      </c>
      <c r="E584" s="353">
        <v>27244026.41</v>
      </c>
    </row>
    <row r="585" spans="1:5" hidden="1" x14ac:dyDescent="0.2">
      <c r="A585" s="343"/>
      <c r="B585" s="334"/>
      <c r="C585" s="151" t="s">
        <v>132</v>
      </c>
      <c r="D585" s="110" t="s">
        <v>287</v>
      </c>
      <c r="E585" s="353"/>
    </row>
    <row r="586" spans="1:5" hidden="1" x14ac:dyDescent="0.2">
      <c r="A586" s="343"/>
      <c r="B586" s="334"/>
      <c r="C586" s="151" t="s">
        <v>288</v>
      </c>
      <c r="D586" s="110" t="s">
        <v>289</v>
      </c>
      <c r="E586" s="353"/>
    </row>
    <row r="587" spans="1:5" ht="13.5" hidden="1" customHeight="1" x14ac:dyDescent="0.2">
      <c r="A587" s="343"/>
      <c r="B587" s="334"/>
      <c r="C587" s="151" t="s">
        <v>133</v>
      </c>
      <c r="D587" s="166" t="s">
        <v>290</v>
      </c>
      <c r="E587" s="353">
        <v>0</v>
      </c>
    </row>
    <row r="588" spans="1:5" hidden="1" x14ac:dyDescent="0.2">
      <c r="A588" s="343"/>
      <c r="B588" s="334"/>
      <c r="C588" s="153"/>
      <c r="D588" s="167"/>
      <c r="E588" s="355"/>
    </row>
    <row r="589" spans="1:5" hidden="1" x14ac:dyDescent="0.2">
      <c r="A589" s="343"/>
      <c r="B589" s="334"/>
      <c r="C589" s="348" t="s">
        <v>291</v>
      </c>
      <c r="D589" s="361" t="s">
        <v>292</v>
      </c>
      <c r="E589" s="350"/>
    </row>
    <row r="590" spans="1:5" hidden="1" x14ac:dyDescent="0.2">
      <c r="A590" s="343"/>
      <c r="B590" s="334"/>
      <c r="C590" s="352"/>
      <c r="D590" s="345"/>
      <c r="E590" s="346"/>
    </row>
    <row r="591" spans="1:5" hidden="1" x14ac:dyDescent="0.2">
      <c r="A591" s="343"/>
      <c r="B591" s="334"/>
      <c r="C591" s="151" t="s">
        <v>293</v>
      </c>
      <c r="D591" s="110" t="s">
        <v>294</v>
      </c>
      <c r="E591" s="353"/>
    </row>
    <row r="592" spans="1:5" hidden="1" x14ac:dyDescent="0.2">
      <c r="A592" s="343"/>
      <c r="B592" s="334"/>
      <c r="C592" s="151" t="s">
        <v>295</v>
      </c>
      <c r="D592" s="110" t="s">
        <v>296</v>
      </c>
      <c r="E592" s="353"/>
    </row>
    <row r="593" spans="1:5" ht="8.1" customHeight="1" x14ac:dyDescent="0.2">
      <c r="A593" s="343"/>
      <c r="B593" s="334"/>
      <c r="C593" s="127"/>
      <c r="D593" s="115"/>
      <c r="E593" s="126"/>
    </row>
    <row r="594" spans="1:5" hidden="1" x14ac:dyDescent="0.2">
      <c r="A594" s="343"/>
      <c r="B594" s="334"/>
      <c r="C594" s="348" t="s">
        <v>299</v>
      </c>
      <c r="D594" s="361" t="s">
        <v>292</v>
      </c>
      <c r="E594" s="350">
        <f>SUM(E596:E597)</f>
        <v>0</v>
      </c>
    </row>
    <row r="595" spans="1:5" ht="8.1" hidden="1" customHeight="1" x14ac:dyDescent="0.2">
      <c r="A595" s="343"/>
      <c r="B595" s="334"/>
      <c r="C595" s="352"/>
      <c r="D595" s="345"/>
      <c r="E595" s="346"/>
    </row>
    <row r="596" spans="1:5" hidden="1" x14ac:dyDescent="0.2">
      <c r="A596" s="343"/>
      <c r="B596" s="334"/>
      <c r="C596" s="151" t="s">
        <v>347</v>
      </c>
      <c r="D596" s="110" t="s">
        <v>408</v>
      </c>
      <c r="E596" s="353"/>
    </row>
    <row r="597" spans="1:5" hidden="1" x14ac:dyDescent="0.2">
      <c r="A597" s="343"/>
      <c r="B597" s="334"/>
      <c r="C597" s="151" t="s">
        <v>300</v>
      </c>
      <c r="D597" s="110" t="s">
        <v>301</v>
      </c>
      <c r="E597" s="353"/>
    </row>
    <row r="598" spans="1:5" ht="8.1" customHeight="1" thickBot="1" x14ac:dyDescent="0.25">
      <c r="A598" s="343"/>
      <c r="B598" s="334"/>
      <c r="C598" s="381"/>
      <c r="D598" s="382"/>
      <c r="E598" s="383"/>
    </row>
    <row r="599" spans="1:5" ht="12.75" thickBot="1" x14ac:dyDescent="0.25">
      <c r="A599" s="343"/>
      <c r="B599" s="334"/>
      <c r="C599" s="338">
        <v>6</v>
      </c>
      <c r="D599" s="337" t="s">
        <v>302</v>
      </c>
      <c r="E599" s="370">
        <f>+E601+E606+E610+E614</f>
        <v>994601.9</v>
      </c>
    </row>
    <row r="600" spans="1:5" hidden="1" x14ac:dyDescent="0.2">
      <c r="A600" s="343"/>
      <c r="B600" s="334"/>
      <c r="C600" s="371"/>
      <c r="D600" s="372"/>
      <c r="E600" s="373"/>
    </row>
    <row r="601" spans="1:5" hidden="1" x14ac:dyDescent="0.2">
      <c r="A601" s="343"/>
      <c r="B601" s="334"/>
      <c r="C601" s="348" t="s">
        <v>303</v>
      </c>
      <c r="D601" s="361" t="s">
        <v>304</v>
      </c>
      <c r="E601" s="350"/>
    </row>
    <row r="602" spans="1:5" hidden="1" x14ac:dyDescent="0.2">
      <c r="A602" s="343"/>
      <c r="B602" s="334"/>
      <c r="C602" s="352"/>
      <c r="D602" s="345"/>
      <c r="E602" s="346"/>
    </row>
    <row r="603" spans="1:5" hidden="1" x14ac:dyDescent="0.2">
      <c r="A603" s="343"/>
      <c r="B603" s="334"/>
      <c r="C603" s="384" t="s">
        <v>353</v>
      </c>
      <c r="D603" s="375" t="s">
        <v>409</v>
      </c>
      <c r="E603" s="353"/>
    </row>
    <row r="604" spans="1:5" hidden="1" x14ac:dyDescent="0.2">
      <c r="A604" s="343"/>
      <c r="B604" s="334"/>
      <c r="C604" s="384" t="s">
        <v>84</v>
      </c>
      <c r="D604" s="375" t="s">
        <v>305</v>
      </c>
      <c r="E604" s="353"/>
    </row>
    <row r="605" spans="1:5" ht="8.1" customHeight="1" x14ac:dyDescent="0.2">
      <c r="A605" s="343"/>
      <c r="B605" s="334"/>
      <c r="C605" s="385"/>
      <c r="D605" s="386"/>
      <c r="E605" s="360"/>
    </row>
    <row r="606" spans="1:5" x14ac:dyDescent="0.2">
      <c r="A606" s="343"/>
      <c r="B606" s="334"/>
      <c r="C606" s="348" t="s">
        <v>306</v>
      </c>
      <c r="D606" s="361" t="s">
        <v>307</v>
      </c>
      <c r="E606" s="350">
        <f>SUM(E608)</f>
        <v>994601.9</v>
      </c>
    </row>
    <row r="607" spans="1:5" ht="8.1" customHeight="1" x14ac:dyDescent="0.2">
      <c r="A607" s="343"/>
      <c r="B607" s="334"/>
      <c r="C607" s="352"/>
      <c r="D607" s="345"/>
      <c r="E607" s="346"/>
    </row>
    <row r="608" spans="1:5" x14ac:dyDescent="0.2">
      <c r="A608" s="343"/>
      <c r="B608" s="334"/>
      <c r="C608" s="384" t="s">
        <v>339</v>
      </c>
      <c r="D608" s="375" t="s">
        <v>36</v>
      </c>
      <c r="E608" s="353">
        <v>994601.9</v>
      </c>
    </row>
    <row r="609" spans="1:5" hidden="1" x14ac:dyDescent="0.2">
      <c r="A609" s="343"/>
      <c r="B609" s="334"/>
      <c r="C609" s="385"/>
      <c r="D609" s="386"/>
      <c r="E609" s="360"/>
    </row>
    <row r="610" spans="1:5" hidden="1" x14ac:dyDescent="0.2">
      <c r="A610" s="343"/>
      <c r="B610" s="334"/>
      <c r="C610" s="348" t="s">
        <v>349</v>
      </c>
      <c r="D610" s="361" t="s">
        <v>351</v>
      </c>
      <c r="E610" s="350"/>
    </row>
    <row r="611" spans="1:5" hidden="1" x14ac:dyDescent="0.2">
      <c r="A611" s="343"/>
      <c r="B611" s="334"/>
      <c r="C611" s="352"/>
      <c r="D611" s="345"/>
      <c r="E611" s="346"/>
    </row>
    <row r="612" spans="1:5" hidden="1" x14ac:dyDescent="0.2">
      <c r="A612" s="343"/>
      <c r="B612" s="334"/>
      <c r="C612" s="384" t="s">
        <v>350</v>
      </c>
      <c r="D612" s="375" t="s">
        <v>352</v>
      </c>
      <c r="E612" s="353"/>
    </row>
    <row r="613" spans="1:5" hidden="1" x14ac:dyDescent="0.2">
      <c r="A613" s="343"/>
      <c r="B613" s="334"/>
      <c r="C613" s="385"/>
      <c r="D613" s="386"/>
      <c r="E613" s="360"/>
    </row>
    <row r="614" spans="1:5" hidden="1" x14ac:dyDescent="0.2">
      <c r="A614" s="343"/>
      <c r="B614" s="334"/>
      <c r="C614" s="348" t="s">
        <v>308</v>
      </c>
      <c r="D614" s="361" t="s">
        <v>309</v>
      </c>
      <c r="E614" s="350"/>
    </row>
    <row r="615" spans="1:5" hidden="1" x14ac:dyDescent="0.2">
      <c r="A615" s="343"/>
      <c r="B615" s="334"/>
      <c r="C615" s="352"/>
      <c r="D615" s="345"/>
      <c r="E615" s="346"/>
    </row>
    <row r="616" spans="1:5" hidden="1" x14ac:dyDescent="0.2">
      <c r="A616" s="343"/>
      <c r="B616" s="334"/>
      <c r="C616" s="366" t="s">
        <v>85</v>
      </c>
      <c r="D616" s="357" t="s">
        <v>310</v>
      </c>
      <c r="E616" s="353"/>
    </row>
    <row r="617" spans="1:5" hidden="1" x14ac:dyDescent="0.2">
      <c r="A617" s="343"/>
      <c r="B617" s="334"/>
      <c r="C617" s="366" t="s">
        <v>311</v>
      </c>
      <c r="D617" s="357" t="s">
        <v>372</v>
      </c>
      <c r="E617" s="353"/>
    </row>
    <row r="618" spans="1:5" hidden="1" x14ac:dyDescent="0.2">
      <c r="A618" s="343"/>
      <c r="B618" s="334"/>
      <c r="C618" s="387"/>
      <c r="D618" s="388"/>
      <c r="E618" s="389"/>
    </row>
    <row r="619" spans="1:5" ht="12.75" hidden="1" thickBot="1" x14ac:dyDescent="0.25">
      <c r="A619" s="343"/>
      <c r="B619" s="334"/>
      <c r="C619" s="338">
        <v>9</v>
      </c>
      <c r="D619" s="337" t="s">
        <v>313</v>
      </c>
      <c r="E619" s="370"/>
    </row>
    <row r="620" spans="1:5" hidden="1" x14ac:dyDescent="0.2">
      <c r="A620" s="343"/>
      <c r="B620" s="334"/>
      <c r="C620" s="371"/>
      <c r="D620" s="372"/>
      <c r="E620" s="373"/>
    </row>
    <row r="621" spans="1:5" hidden="1" x14ac:dyDescent="0.2">
      <c r="A621" s="343"/>
      <c r="B621" s="334"/>
      <c r="C621" s="348" t="s">
        <v>318</v>
      </c>
      <c r="D621" s="361" t="s">
        <v>319</v>
      </c>
      <c r="E621" s="350"/>
    </row>
    <row r="622" spans="1:5" hidden="1" x14ac:dyDescent="0.2">
      <c r="A622" s="343"/>
      <c r="B622" s="334"/>
      <c r="C622" s="352"/>
      <c r="D622" s="345"/>
      <c r="E622" s="346"/>
    </row>
    <row r="623" spans="1:5" hidden="1" x14ac:dyDescent="0.2">
      <c r="A623" s="343"/>
      <c r="B623" s="334"/>
      <c r="C623" s="151" t="s">
        <v>134</v>
      </c>
      <c r="D623" s="143" t="s">
        <v>320</v>
      </c>
      <c r="E623" s="353"/>
    </row>
    <row r="624" spans="1:5" hidden="1" x14ac:dyDescent="0.2">
      <c r="A624" s="343"/>
      <c r="B624" s="334"/>
      <c r="C624" s="366" t="s">
        <v>321</v>
      </c>
      <c r="D624" s="357" t="s">
        <v>322</v>
      </c>
      <c r="E624" s="353"/>
    </row>
    <row r="625" spans="1:5" ht="8.1" customHeight="1" thickBot="1" x14ac:dyDescent="0.25">
      <c r="A625" s="343"/>
      <c r="B625" s="334"/>
      <c r="C625" s="390"/>
      <c r="D625" s="391"/>
      <c r="E625" s="392"/>
    </row>
    <row r="626" spans="1:5" ht="21.95" customHeight="1" x14ac:dyDescent="0.2">
      <c r="A626" s="437" t="s">
        <v>373</v>
      </c>
      <c r="B626" s="402">
        <f>+B427</f>
        <v>615544722.13</v>
      </c>
      <c r="C626" s="470" t="s">
        <v>374</v>
      </c>
      <c r="D626" s="471"/>
      <c r="E626" s="403">
        <f>+E599+E577+E539+E465+E424</f>
        <v>615544722.16000009</v>
      </c>
    </row>
    <row r="627" spans="1:5" ht="12.75" thickBot="1" x14ac:dyDescent="0.25">
      <c r="A627" s="343"/>
      <c r="B627" s="334"/>
      <c r="C627" s="395"/>
      <c r="D627" s="396"/>
      <c r="E627" s="397"/>
    </row>
    <row r="628" spans="1:5" ht="21.75" customHeight="1" x14ac:dyDescent="0.2">
      <c r="A628" s="431" t="s">
        <v>359</v>
      </c>
      <c r="B628" s="432" t="s">
        <v>360</v>
      </c>
      <c r="C628" s="466" t="s">
        <v>361</v>
      </c>
      <c r="D628" s="467"/>
      <c r="E628" s="404" t="s">
        <v>360</v>
      </c>
    </row>
    <row r="629" spans="1:5" ht="8.1" customHeight="1" thickBot="1" x14ac:dyDescent="0.25">
      <c r="A629" s="343"/>
      <c r="B629" s="334"/>
      <c r="C629" s="395"/>
      <c r="D629" s="396"/>
      <c r="E629" s="397"/>
    </row>
    <row r="630" spans="1:5" ht="21.95" customHeight="1" thickBot="1" x14ac:dyDescent="0.25">
      <c r="A630" s="436" t="s">
        <v>377</v>
      </c>
      <c r="B630" s="393"/>
      <c r="C630" s="338" t="s">
        <v>30</v>
      </c>
      <c r="D630" s="337" t="s">
        <v>153</v>
      </c>
      <c r="E630" s="339">
        <f>E633+E639+E644+E653+E661+E667</f>
        <v>137357388.34</v>
      </c>
    </row>
    <row r="631" spans="1:5" hidden="1" x14ac:dyDescent="0.2">
      <c r="A631" s="80"/>
      <c r="B631" s="334"/>
      <c r="C631" s="340"/>
      <c r="D631" s="341" t="s">
        <v>390</v>
      </c>
      <c r="E631" s="342"/>
    </row>
    <row r="632" spans="1:5" ht="8.1" customHeight="1" x14ac:dyDescent="0.2">
      <c r="A632" s="343"/>
      <c r="B632" s="347"/>
      <c r="C632" s="344"/>
      <c r="D632" s="345"/>
      <c r="E632" s="346"/>
    </row>
    <row r="633" spans="1:5" x14ac:dyDescent="0.2">
      <c r="A633" s="77" t="s">
        <v>470</v>
      </c>
      <c r="B633" s="334"/>
      <c r="C633" s="348" t="s">
        <v>362</v>
      </c>
      <c r="D633" s="349" t="s">
        <v>154</v>
      </c>
      <c r="E633" s="350">
        <f>SUM(E635:E637)</f>
        <v>76595140.269999996</v>
      </c>
    </row>
    <row r="634" spans="1:5" ht="8.1" customHeight="1" x14ac:dyDescent="0.2">
      <c r="A634" s="343"/>
      <c r="B634" s="334"/>
      <c r="C634" s="352"/>
      <c r="D634" s="345"/>
      <c r="E634" s="346"/>
    </row>
    <row r="635" spans="1:5" hidden="1" x14ac:dyDescent="0.2">
      <c r="A635" s="343"/>
      <c r="B635" s="334"/>
      <c r="C635" s="114" t="s">
        <v>67</v>
      </c>
      <c r="D635" s="110" t="s">
        <v>155</v>
      </c>
      <c r="E635" s="353"/>
    </row>
    <row r="636" spans="1:5" x14ac:dyDescent="0.2">
      <c r="A636" s="343" t="s">
        <v>471</v>
      </c>
      <c r="B636" s="347">
        <v>56423829.380000003</v>
      </c>
      <c r="C636" s="114" t="s">
        <v>156</v>
      </c>
      <c r="D636" s="110" t="s">
        <v>157</v>
      </c>
      <c r="E636" s="353">
        <v>76595140.269999996</v>
      </c>
    </row>
    <row r="637" spans="1:5" hidden="1" x14ac:dyDescent="0.2">
      <c r="A637" s="343"/>
      <c r="B637" s="334"/>
      <c r="C637" s="114" t="s">
        <v>158</v>
      </c>
      <c r="D637" s="110" t="s">
        <v>364</v>
      </c>
      <c r="E637" s="353"/>
    </row>
    <row r="638" spans="1:5" ht="8.1" customHeight="1" x14ac:dyDescent="0.2">
      <c r="A638" s="343"/>
      <c r="B638" s="334"/>
      <c r="C638" s="354"/>
      <c r="D638" s="167"/>
      <c r="E638" s="355"/>
    </row>
    <row r="639" spans="1:5" x14ac:dyDescent="0.2">
      <c r="A639" s="343" t="s">
        <v>472</v>
      </c>
      <c r="B639" s="347">
        <v>184524867.93000001</v>
      </c>
      <c r="C639" s="348" t="s">
        <v>160</v>
      </c>
      <c r="D639" s="349" t="s">
        <v>161</v>
      </c>
      <c r="E639" s="350">
        <f>SUM(E641:E642)</f>
        <v>16991952</v>
      </c>
    </row>
    <row r="640" spans="1:5" ht="8.1" customHeight="1" x14ac:dyDescent="0.2">
      <c r="A640" s="343"/>
      <c r="B640" s="334"/>
      <c r="C640" s="352"/>
      <c r="D640" s="345"/>
      <c r="E640" s="346"/>
    </row>
    <row r="641" spans="1:5" x14ac:dyDescent="0.2">
      <c r="A641" s="343"/>
      <c r="B641" s="334"/>
      <c r="C641" s="114" t="s">
        <v>68</v>
      </c>
      <c r="D641" s="110" t="s">
        <v>32</v>
      </c>
      <c r="E641" s="353">
        <v>16991952</v>
      </c>
    </row>
    <row r="642" spans="1:5" hidden="1" x14ac:dyDescent="0.2">
      <c r="A642" s="343"/>
      <c r="B642" s="334"/>
      <c r="C642" s="356" t="s">
        <v>69</v>
      </c>
      <c r="D642" s="357" t="s">
        <v>31</v>
      </c>
      <c r="E642" s="353"/>
    </row>
    <row r="643" spans="1:5" ht="8.1" customHeight="1" x14ac:dyDescent="0.2">
      <c r="A643" s="343"/>
      <c r="B643" s="334"/>
      <c r="C643" s="358"/>
      <c r="D643" s="359"/>
      <c r="E643" s="360"/>
    </row>
    <row r="644" spans="1:5" x14ac:dyDescent="0.2">
      <c r="A644" s="343"/>
      <c r="B644" s="334"/>
      <c r="C644" s="348" t="s">
        <v>162</v>
      </c>
      <c r="D644" s="349" t="s">
        <v>163</v>
      </c>
      <c r="E644" s="350">
        <f>SUM(E646:E650)</f>
        <v>16177634.84</v>
      </c>
    </row>
    <row r="645" spans="1:5" ht="8.1" customHeight="1" x14ac:dyDescent="0.2">
      <c r="A645" s="343"/>
      <c r="B645" s="334"/>
      <c r="C645" s="352"/>
      <c r="D645" s="345"/>
      <c r="E645" s="346"/>
    </row>
    <row r="646" spans="1:5" x14ac:dyDescent="0.2">
      <c r="A646" s="343"/>
      <c r="B646" s="334"/>
      <c r="C646" s="114" t="s">
        <v>70</v>
      </c>
      <c r="D646" s="110" t="s">
        <v>164</v>
      </c>
      <c r="E646" s="353">
        <v>241500</v>
      </c>
    </row>
    <row r="647" spans="1:5" x14ac:dyDescent="0.2">
      <c r="A647" s="343"/>
      <c r="B647" s="334"/>
      <c r="C647" s="114" t="s">
        <v>71</v>
      </c>
      <c r="D647" s="110" t="s">
        <v>165</v>
      </c>
      <c r="E647" s="353">
        <v>1118527.2</v>
      </c>
    </row>
    <row r="648" spans="1:5" x14ac:dyDescent="0.2">
      <c r="A648" s="343"/>
      <c r="B648" s="334"/>
      <c r="C648" s="114" t="s">
        <v>72</v>
      </c>
      <c r="D648" s="110" t="s">
        <v>166</v>
      </c>
      <c r="E648" s="353">
        <v>7602383</v>
      </c>
    </row>
    <row r="649" spans="1:5" x14ac:dyDescent="0.2">
      <c r="A649" s="343"/>
      <c r="B649" s="334"/>
      <c r="C649" s="114" t="s">
        <v>167</v>
      </c>
      <c r="D649" s="110" t="s">
        <v>168</v>
      </c>
      <c r="E649" s="353">
        <v>6945070.9900000002</v>
      </c>
    </row>
    <row r="650" spans="1:5" x14ac:dyDescent="0.2">
      <c r="A650" s="343"/>
      <c r="B650" s="334"/>
      <c r="C650" s="114" t="s">
        <v>73</v>
      </c>
      <c r="D650" s="110" t="s">
        <v>169</v>
      </c>
      <c r="E650" s="353">
        <v>270153.65000000002</v>
      </c>
    </row>
    <row r="651" spans="1:5" ht="8.1" customHeight="1" x14ac:dyDescent="0.2">
      <c r="A651" s="343"/>
      <c r="B651" s="334"/>
      <c r="C651" s="354"/>
      <c r="D651" s="167"/>
      <c r="E651" s="353"/>
    </row>
    <row r="652" spans="1:5" hidden="1" x14ac:dyDescent="0.2">
      <c r="A652" s="343"/>
      <c r="B652" s="334"/>
      <c r="C652" s="340"/>
      <c r="D652" s="341" t="s">
        <v>394</v>
      </c>
      <c r="E652" s="342"/>
    </row>
    <row r="653" spans="1:5" x14ac:dyDescent="0.2">
      <c r="A653" s="343"/>
      <c r="B653" s="334"/>
      <c r="C653" s="348" t="s">
        <v>170</v>
      </c>
      <c r="D653" s="349" t="s">
        <v>171</v>
      </c>
      <c r="E653" s="350">
        <f>SUM(E655:E659)</f>
        <v>16983668.949999999</v>
      </c>
    </row>
    <row r="654" spans="1:5" ht="8.1" customHeight="1" x14ac:dyDescent="0.2">
      <c r="A654" s="343"/>
      <c r="B654" s="334"/>
      <c r="C654" s="352"/>
      <c r="D654" s="345"/>
      <c r="E654" s="346"/>
    </row>
    <row r="655" spans="1:5" x14ac:dyDescent="0.2">
      <c r="A655" s="343"/>
      <c r="B655" s="334"/>
      <c r="C655" s="151" t="s">
        <v>74</v>
      </c>
      <c r="D655" s="110" t="s">
        <v>63</v>
      </c>
      <c r="E655" s="353">
        <v>9379040.9900000002</v>
      </c>
    </row>
    <row r="656" spans="1:5" x14ac:dyDescent="0.2">
      <c r="A656" s="343"/>
      <c r="B656" s="334"/>
      <c r="C656" s="151" t="s">
        <v>75</v>
      </c>
      <c r="D656" s="110" t="s">
        <v>172</v>
      </c>
      <c r="E656" s="353">
        <v>506974.99</v>
      </c>
    </row>
    <row r="657" spans="1:5" x14ac:dyDescent="0.2">
      <c r="A657" s="343"/>
      <c r="B657" s="334"/>
      <c r="C657" s="151" t="s">
        <v>76</v>
      </c>
      <c r="D657" s="110" t="s">
        <v>173</v>
      </c>
      <c r="E657" s="353">
        <v>1520925.99</v>
      </c>
    </row>
    <row r="658" spans="1:5" x14ac:dyDescent="0.2">
      <c r="A658" s="343"/>
      <c r="B658" s="334"/>
      <c r="C658" s="151" t="s">
        <v>77</v>
      </c>
      <c r="D658" s="110" t="s">
        <v>174</v>
      </c>
      <c r="E658" s="353">
        <v>5069751.99</v>
      </c>
    </row>
    <row r="659" spans="1:5" x14ac:dyDescent="0.2">
      <c r="A659" s="343"/>
      <c r="B659" s="334"/>
      <c r="C659" s="151" t="s">
        <v>78</v>
      </c>
      <c r="D659" s="110" t="s">
        <v>64</v>
      </c>
      <c r="E659" s="353">
        <v>506974.99</v>
      </c>
    </row>
    <row r="660" spans="1:5" ht="8.1" customHeight="1" x14ac:dyDescent="0.2">
      <c r="A660" s="343"/>
      <c r="B660" s="334"/>
      <c r="C660" s="153"/>
      <c r="D660" s="167"/>
      <c r="E660" s="355"/>
    </row>
    <row r="661" spans="1:5" x14ac:dyDescent="0.2">
      <c r="A661" s="343"/>
      <c r="B661" s="334"/>
      <c r="C661" s="348" t="s">
        <v>175</v>
      </c>
      <c r="D661" s="361" t="s">
        <v>176</v>
      </c>
      <c r="E661" s="350">
        <f>SUM(E663:E665)</f>
        <v>10608992.280000001</v>
      </c>
    </row>
    <row r="662" spans="1:5" ht="8.1" customHeight="1" x14ac:dyDescent="0.2">
      <c r="A662" s="343"/>
      <c r="B662" s="334"/>
      <c r="C662" s="352"/>
      <c r="D662" s="345"/>
      <c r="E662" s="346"/>
    </row>
    <row r="663" spans="1:5" x14ac:dyDescent="0.2">
      <c r="A663" s="343"/>
      <c r="B663" s="334"/>
      <c r="C663" s="362" t="s">
        <v>412</v>
      </c>
      <c r="D663" s="363" t="s">
        <v>427</v>
      </c>
      <c r="E663" s="364">
        <v>5150867.46</v>
      </c>
    </row>
    <row r="664" spans="1:5" x14ac:dyDescent="0.2">
      <c r="A664" s="343"/>
      <c r="B664" s="334"/>
      <c r="C664" s="151" t="s">
        <v>79</v>
      </c>
      <c r="D664" s="365" t="s">
        <v>177</v>
      </c>
      <c r="E664" s="353">
        <v>1520925.99</v>
      </c>
    </row>
    <row r="665" spans="1:5" x14ac:dyDescent="0.2">
      <c r="A665" s="343"/>
      <c r="B665" s="334"/>
      <c r="C665" s="151" t="s">
        <v>80</v>
      </c>
      <c r="D665" s="365" t="s">
        <v>178</v>
      </c>
      <c r="E665" s="353">
        <f>895347.84+3041850.99</f>
        <v>3937198.83</v>
      </c>
    </row>
    <row r="666" spans="1:5" hidden="1" x14ac:dyDescent="0.2">
      <c r="A666" s="343"/>
      <c r="B666" s="334"/>
      <c r="C666" s="153"/>
      <c r="D666" s="167"/>
      <c r="E666" s="355"/>
    </row>
    <row r="667" spans="1:5" hidden="1" x14ac:dyDescent="0.2">
      <c r="A667" s="343"/>
      <c r="B667" s="334"/>
      <c r="C667" s="348" t="s">
        <v>179</v>
      </c>
      <c r="D667" s="361" t="s">
        <v>396</v>
      </c>
      <c r="E667" s="350"/>
    </row>
    <row r="668" spans="1:5" hidden="1" x14ac:dyDescent="0.2">
      <c r="A668" s="343"/>
      <c r="B668" s="334"/>
      <c r="C668" s="352"/>
      <c r="D668" s="345"/>
      <c r="E668" s="346"/>
    </row>
    <row r="669" spans="1:5" hidden="1" x14ac:dyDescent="0.2">
      <c r="A669" s="343"/>
      <c r="B669" s="334"/>
      <c r="C669" s="366" t="s">
        <v>181</v>
      </c>
      <c r="D669" s="357" t="s">
        <v>397</v>
      </c>
      <c r="E669" s="353"/>
    </row>
    <row r="670" spans="1:5" ht="8.1" customHeight="1" thickBot="1" x14ac:dyDescent="0.25">
      <c r="A670" s="343"/>
      <c r="B670" s="334"/>
      <c r="C670" s="367"/>
      <c r="D670" s="368"/>
      <c r="E670" s="369"/>
    </row>
    <row r="671" spans="1:5" ht="12.75" thickBot="1" x14ac:dyDescent="0.25">
      <c r="A671" s="398"/>
      <c r="B671" s="334"/>
      <c r="C671" s="338" t="s">
        <v>33</v>
      </c>
      <c r="D671" s="337" t="s">
        <v>183</v>
      </c>
      <c r="E671" s="370">
        <f>+E673+E680+E688+E697+E707+E714+E718+E724+E735+E739</f>
        <v>80850673.940000013</v>
      </c>
    </row>
    <row r="672" spans="1:5" ht="8.1" hidden="1" customHeight="1" x14ac:dyDescent="0.2">
      <c r="A672" s="343"/>
      <c r="B672" s="334"/>
      <c r="C672" s="371"/>
      <c r="D672" s="372"/>
      <c r="E672" s="373"/>
    </row>
    <row r="673" spans="1:5" hidden="1" x14ac:dyDescent="0.2">
      <c r="A673" s="343"/>
      <c r="B673" s="334"/>
      <c r="C673" s="348" t="s">
        <v>184</v>
      </c>
      <c r="D673" s="361" t="s">
        <v>185</v>
      </c>
      <c r="E673" s="350">
        <f>SUM(E675:E678)</f>
        <v>0</v>
      </c>
    </row>
    <row r="674" spans="1:5" ht="8.1" hidden="1" customHeight="1" x14ac:dyDescent="0.2">
      <c r="A674" s="343"/>
      <c r="B674" s="334"/>
      <c r="C674" s="352"/>
      <c r="D674" s="345"/>
      <c r="E674" s="346"/>
    </row>
    <row r="675" spans="1:5" hidden="1" x14ac:dyDescent="0.2">
      <c r="A675" s="343"/>
      <c r="B675" s="334"/>
      <c r="C675" s="366" t="s">
        <v>88</v>
      </c>
      <c r="D675" s="357" t="s">
        <v>366</v>
      </c>
      <c r="E675" s="353"/>
    </row>
    <row r="676" spans="1:5" hidden="1" x14ac:dyDescent="0.2">
      <c r="A676" s="343"/>
      <c r="B676" s="334"/>
      <c r="C676" s="151" t="s">
        <v>87</v>
      </c>
      <c r="D676" s="110" t="s">
        <v>187</v>
      </c>
      <c r="E676" s="353"/>
    </row>
    <row r="677" spans="1:5" hidden="1" x14ac:dyDescent="0.2">
      <c r="A677" s="343"/>
      <c r="B677" s="334"/>
      <c r="C677" s="151" t="s">
        <v>188</v>
      </c>
      <c r="D677" s="110" t="s">
        <v>189</v>
      </c>
      <c r="E677" s="353"/>
    </row>
    <row r="678" spans="1:5" hidden="1" x14ac:dyDescent="0.2">
      <c r="A678" s="343"/>
      <c r="B678" s="334"/>
      <c r="C678" s="151" t="s">
        <v>190</v>
      </c>
      <c r="D678" s="110" t="s">
        <v>191</v>
      </c>
      <c r="E678" s="353"/>
    </row>
    <row r="679" spans="1:5" ht="8.1" hidden="1" customHeight="1" x14ac:dyDescent="0.2">
      <c r="A679" s="343"/>
      <c r="B679" s="334"/>
      <c r="C679" s="374"/>
      <c r="D679" s="359"/>
      <c r="E679" s="360"/>
    </row>
    <row r="680" spans="1:5" hidden="1" x14ac:dyDescent="0.2">
      <c r="A680" s="343"/>
      <c r="B680" s="334"/>
      <c r="C680" s="348" t="s">
        <v>192</v>
      </c>
      <c r="D680" s="361" t="s">
        <v>193</v>
      </c>
      <c r="E680" s="350">
        <f>SUM(E682:E686)</f>
        <v>0</v>
      </c>
    </row>
    <row r="681" spans="1:5" ht="8.1" hidden="1" customHeight="1" x14ac:dyDescent="0.2">
      <c r="A681" s="343"/>
      <c r="B681" s="334"/>
      <c r="C681" s="352"/>
      <c r="D681" s="345"/>
      <c r="E681" s="346"/>
    </row>
    <row r="682" spans="1:5" hidden="1" x14ac:dyDescent="0.2">
      <c r="A682" s="343"/>
      <c r="B682" s="334"/>
      <c r="C682" s="366" t="s">
        <v>89</v>
      </c>
      <c r="D682" s="357" t="s">
        <v>194</v>
      </c>
      <c r="E682" s="353"/>
    </row>
    <row r="683" spans="1:5" hidden="1" x14ac:dyDescent="0.2">
      <c r="A683" s="343"/>
      <c r="B683" s="334"/>
      <c r="C683" s="366" t="s">
        <v>90</v>
      </c>
      <c r="D683" s="375" t="s">
        <v>195</v>
      </c>
      <c r="E683" s="353"/>
    </row>
    <row r="684" spans="1:5" hidden="1" x14ac:dyDescent="0.2">
      <c r="A684" s="343"/>
      <c r="B684" s="334"/>
      <c r="C684" s="151" t="s">
        <v>91</v>
      </c>
      <c r="D684" s="110" t="s">
        <v>196</v>
      </c>
      <c r="E684" s="353"/>
    </row>
    <row r="685" spans="1:5" hidden="1" x14ac:dyDescent="0.2">
      <c r="A685" s="343"/>
      <c r="B685" s="334"/>
      <c r="C685" s="151" t="s">
        <v>336</v>
      </c>
      <c r="D685" s="110" t="s">
        <v>109</v>
      </c>
      <c r="E685" s="353"/>
    </row>
    <row r="686" spans="1:5" hidden="1" x14ac:dyDescent="0.2">
      <c r="A686" s="343"/>
      <c r="B686" s="334"/>
      <c r="C686" s="366" t="s">
        <v>197</v>
      </c>
      <c r="D686" s="357" t="s">
        <v>198</v>
      </c>
      <c r="E686" s="353"/>
    </row>
    <row r="687" spans="1:5" ht="8.1" customHeight="1" x14ac:dyDescent="0.2">
      <c r="A687" s="343"/>
      <c r="B687" s="334"/>
      <c r="C687" s="374"/>
      <c r="D687" s="359"/>
      <c r="E687" s="360"/>
    </row>
    <row r="688" spans="1:5" x14ac:dyDescent="0.2">
      <c r="A688" s="343"/>
      <c r="B688" s="334"/>
      <c r="C688" s="348" t="s">
        <v>199</v>
      </c>
      <c r="D688" s="361" t="s">
        <v>200</v>
      </c>
      <c r="E688" s="350">
        <f>SUM(E690:E695)</f>
        <v>869500</v>
      </c>
    </row>
    <row r="689" spans="1:5" ht="8.1" customHeight="1" x14ac:dyDescent="0.2">
      <c r="A689" s="343"/>
      <c r="B689" s="334"/>
      <c r="C689" s="352"/>
      <c r="D689" s="345"/>
      <c r="E689" s="346"/>
    </row>
    <row r="690" spans="1:5" hidden="1" x14ac:dyDescent="0.2">
      <c r="A690" s="343"/>
      <c r="B690" s="334"/>
      <c r="C690" s="151" t="s">
        <v>92</v>
      </c>
      <c r="D690" s="110" t="s">
        <v>201</v>
      </c>
      <c r="E690" s="353"/>
    </row>
    <row r="691" spans="1:5" hidden="1" x14ac:dyDescent="0.2">
      <c r="A691" s="343"/>
      <c r="B691" s="334"/>
      <c r="C691" s="151" t="s">
        <v>93</v>
      </c>
      <c r="D691" s="110" t="s">
        <v>202</v>
      </c>
      <c r="E691" s="353"/>
    </row>
    <row r="692" spans="1:5" x14ac:dyDescent="0.2">
      <c r="A692" s="343"/>
      <c r="B692" s="334"/>
      <c r="C692" s="151" t="s">
        <v>94</v>
      </c>
      <c r="D692" s="110" t="s">
        <v>203</v>
      </c>
      <c r="E692" s="353">
        <v>869500</v>
      </c>
    </row>
    <row r="693" spans="1:5" hidden="1" x14ac:dyDescent="0.2">
      <c r="A693" s="343"/>
      <c r="B693" s="334"/>
      <c r="C693" s="151" t="s">
        <v>204</v>
      </c>
      <c r="D693" s="110" t="s">
        <v>205</v>
      </c>
      <c r="E693" s="353"/>
    </row>
    <row r="694" spans="1:5" hidden="1" x14ac:dyDescent="0.2">
      <c r="A694" s="343"/>
      <c r="B694" s="334"/>
      <c r="C694" s="366" t="s">
        <v>95</v>
      </c>
      <c r="D694" s="357" t="s">
        <v>208</v>
      </c>
      <c r="E694" s="353"/>
    </row>
    <row r="695" spans="1:5" hidden="1" x14ac:dyDescent="0.2">
      <c r="A695" s="343"/>
      <c r="B695" s="334"/>
      <c r="C695" s="151" t="s">
        <v>398</v>
      </c>
      <c r="D695" s="110" t="s">
        <v>399</v>
      </c>
      <c r="E695" s="353"/>
    </row>
    <row r="696" spans="1:5" x14ac:dyDescent="0.2">
      <c r="A696" s="343"/>
      <c r="B696" s="334"/>
      <c r="C696" s="153"/>
      <c r="D696" s="167"/>
      <c r="E696" s="355"/>
    </row>
    <row r="697" spans="1:5" x14ac:dyDescent="0.2">
      <c r="A697" s="405"/>
      <c r="B697" s="351"/>
      <c r="C697" s="348" t="s">
        <v>209</v>
      </c>
      <c r="D697" s="361" t="s">
        <v>210</v>
      </c>
      <c r="E697" s="350">
        <f>+E705</f>
        <v>30028674.73</v>
      </c>
    </row>
    <row r="698" spans="1:5" x14ac:dyDescent="0.2">
      <c r="A698" s="343"/>
      <c r="B698" s="334"/>
      <c r="C698" s="352"/>
      <c r="D698" s="345"/>
      <c r="E698" s="346"/>
    </row>
    <row r="699" spans="1:5" hidden="1" x14ac:dyDescent="0.2">
      <c r="A699" s="343"/>
      <c r="B699" s="334"/>
      <c r="C699" s="154" t="s">
        <v>211</v>
      </c>
      <c r="D699" s="110" t="s">
        <v>400</v>
      </c>
      <c r="E699" s="353"/>
    </row>
    <row r="700" spans="1:5" hidden="1" x14ac:dyDescent="0.2">
      <c r="A700" s="343"/>
      <c r="B700" s="334"/>
      <c r="C700" s="154"/>
      <c r="D700" s="110"/>
      <c r="E700" s="353"/>
    </row>
    <row r="701" spans="1:5" hidden="1" x14ac:dyDescent="0.2">
      <c r="A701" s="343"/>
      <c r="B701" s="334"/>
      <c r="C701" s="154" t="s">
        <v>137</v>
      </c>
      <c r="D701" s="110" t="s">
        <v>401</v>
      </c>
      <c r="E701" s="353"/>
    </row>
    <row r="702" spans="1:5" hidden="1" x14ac:dyDescent="0.2">
      <c r="A702" s="343"/>
      <c r="B702" s="334"/>
      <c r="C702" s="154" t="s">
        <v>81</v>
      </c>
      <c r="D702" s="110" t="s">
        <v>136</v>
      </c>
      <c r="E702" s="353"/>
    </row>
    <row r="703" spans="1:5" hidden="1" x14ac:dyDescent="0.2">
      <c r="A703" s="343"/>
      <c r="B703" s="334"/>
      <c r="C703" s="154" t="s">
        <v>135</v>
      </c>
      <c r="D703" s="110" t="s">
        <v>214</v>
      </c>
      <c r="E703" s="353"/>
    </row>
    <row r="704" spans="1:5" hidden="1" x14ac:dyDescent="0.2">
      <c r="A704" s="343"/>
      <c r="B704" s="334"/>
      <c r="C704" s="376" t="s">
        <v>216</v>
      </c>
      <c r="D704" s="357" t="s">
        <v>217</v>
      </c>
      <c r="E704" s="353"/>
    </row>
    <row r="705" spans="1:5" x14ac:dyDescent="0.2">
      <c r="A705" s="343"/>
      <c r="B705" s="334"/>
      <c r="C705" s="376" t="s">
        <v>96</v>
      </c>
      <c r="D705" s="357" t="s">
        <v>218</v>
      </c>
      <c r="E705" s="353">
        <v>30028674.73</v>
      </c>
    </row>
    <row r="706" spans="1:5" ht="8.1" customHeight="1" x14ac:dyDescent="0.2">
      <c r="A706" s="343"/>
      <c r="B706" s="334"/>
      <c r="C706" s="153"/>
      <c r="D706" s="167"/>
      <c r="E706" s="355"/>
    </row>
    <row r="707" spans="1:5" x14ac:dyDescent="0.2">
      <c r="A707" s="343"/>
      <c r="B707" s="334"/>
      <c r="C707" s="348" t="s">
        <v>219</v>
      </c>
      <c r="D707" s="361" t="s">
        <v>220</v>
      </c>
      <c r="E707" s="350">
        <f>SUM(E709:E712)</f>
        <v>45973681.700000003</v>
      </c>
    </row>
    <row r="708" spans="1:5" ht="8.1" customHeight="1" x14ac:dyDescent="0.2">
      <c r="A708" s="343"/>
      <c r="B708" s="334"/>
      <c r="C708" s="352"/>
      <c r="D708" s="345"/>
      <c r="E708" s="346"/>
    </row>
    <row r="709" spans="1:5" hidden="1" x14ac:dyDescent="0.2">
      <c r="A709" s="343"/>
      <c r="B709" s="334"/>
      <c r="C709" s="151" t="s">
        <v>97</v>
      </c>
      <c r="D709" s="110" t="s">
        <v>221</v>
      </c>
      <c r="E709" s="353"/>
    </row>
    <row r="710" spans="1:5" x14ac:dyDescent="0.2">
      <c r="A710" s="343"/>
      <c r="B710" s="334"/>
      <c r="C710" s="151" t="s">
        <v>98</v>
      </c>
      <c r="D710" s="110" t="s">
        <v>222</v>
      </c>
      <c r="E710" s="353">
        <v>44173070</v>
      </c>
    </row>
    <row r="711" spans="1:5" x14ac:dyDescent="0.2">
      <c r="A711" s="343"/>
      <c r="B711" s="334"/>
      <c r="C711" s="151" t="s">
        <v>99</v>
      </c>
      <c r="D711" s="110" t="s">
        <v>223</v>
      </c>
      <c r="E711" s="353">
        <v>1800611.7</v>
      </c>
    </row>
    <row r="712" spans="1:5" x14ac:dyDescent="0.2">
      <c r="A712" s="343"/>
      <c r="B712" s="334"/>
      <c r="C712" s="151" t="s">
        <v>100</v>
      </c>
      <c r="D712" s="110" t="s">
        <v>224</v>
      </c>
      <c r="E712" s="353"/>
    </row>
    <row r="713" spans="1:5" ht="8.1" customHeight="1" x14ac:dyDescent="0.2">
      <c r="A713" s="343"/>
      <c r="B713" s="334"/>
      <c r="C713" s="153"/>
      <c r="D713" s="167"/>
      <c r="E713" s="355"/>
    </row>
    <row r="714" spans="1:5" x14ac:dyDescent="0.2">
      <c r="A714" s="343"/>
      <c r="B714" s="334"/>
      <c r="C714" s="348" t="s">
        <v>225</v>
      </c>
      <c r="D714" s="361" t="s">
        <v>226</v>
      </c>
      <c r="E714" s="350">
        <f>SUM(E716)</f>
        <v>1205000</v>
      </c>
    </row>
    <row r="715" spans="1:5" ht="8.1" customHeight="1" x14ac:dyDescent="0.2">
      <c r="A715" s="343"/>
      <c r="B715" s="334"/>
      <c r="C715" s="352"/>
      <c r="D715" s="345"/>
      <c r="E715" s="346"/>
    </row>
    <row r="716" spans="1:5" x14ac:dyDescent="0.2">
      <c r="A716" s="343"/>
      <c r="B716" s="334"/>
      <c r="C716" s="366" t="s">
        <v>82</v>
      </c>
      <c r="D716" s="357" t="s">
        <v>34</v>
      </c>
      <c r="E716" s="353">
        <v>1205000</v>
      </c>
    </row>
    <row r="717" spans="1:5" x14ac:dyDescent="0.2">
      <c r="A717" s="343"/>
      <c r="B717" s="334"/>
      <c r="C717" s="374"/>
      <c r="D717" s="359"/>
      <c r="E717" s="360"/>
    </row>
    <row r="718" spans="1:5" x14ac:dyDescent="0.2">
      <c r="A718" s="343"/>
      <c r="B718" s="334"/>
      <c r="C718" s="348" t="s">
        <v>227</v>
      </c>
      <c r="D718" s="361" t="s">
        <v>228</v>
      </c>
      <c r="E718" s="350">
        <f>+E720</f>
        <v>2773817.51</v>
      </c>
    </row>
    <row r="719" spans="1:5" x14ac:dyDescent="0.2">
      <c r="A719" s="343"/>
      <c r="B719" s="334"/>
      <c r="C719" s="352"/>
      <c r="D719" s="345"/>
      <c r="E719" s="346"/>
    </row>
    <row r="720" spans="1:5" x14ac:dyDescent="0.2">
      <c r="A720" s="343"/>
      <c r="B720" s="334"/>
      <c r="C720" s="151" t="s">
        <v>103</v>
      </c>
      <c r="D720" s="110" t="s">
        <v>229</v>
      </c>
      <c r="E720" s="353">
        <v>2773817.51</v>
      </c>
    </row>
    <row r="721" spans="1:5" hidden="1" x14ac:dyDescent="0.2">
      <c r="A721" s="343"/>
      <c r="B721" s="334"/>
      <c r="C721" s="151" t="s">
        <v>101</v>
      </c>
      <c r="D721" s="110" t="s">
        <v>230</v>
      </c>
      <c r="E721" s="353"/>
    </row>
    <row r="722" spans="1:5" hidden="1" x14ac:dyDescent="0.2">
      <c r="A722" s="343"/>
      <c r="B722" s="334"/>
      <c r="C722" s="366" t="s">
        <v>102</v>
      </c>
      <c r="D722" s="357" t="s">
        <v>231</v>
      </c>
      <c r="E722" s="353"/>
    </row>
    <row r="723" spans="1:5" hidden="1" x14ac:dyDescent="0.2">
      <c r="A723" s="343"/>
      <c r="B723" s="334"/>
      <c r="C723" s="374"/>
      <c r="D723" s="359"/>
      <c r="E723" s="360"/>
    </row>
    <row r="724" spans="1:5" hidden="1" x14ac:dyDescent="0.2">
      <c r="A724" s="343"/>
      <c r="B724" s="334"/>
      <c r="C724" s="348" t="s">
        <v>232</v>
      </c>
      <c r="D724" s="361" t="s">
        <v>233</v>
      </c>
      <c r="E724" s="350"/>
    </row>
    <row r="725" spans="1:5" hidden="1" x14ac:dyDescent="0.2">
      <c r="A725" s="343"/>
      <c r="B725" s="334"/>
      <c r="C725" s="352"/>
      <c r="D725" s="345"/>
      <c r="E725" s="346"/>
    </row>
    <row r="726" spans="1:5" hidden="1" x14ac:dyDescent="0.2">
      <c r="A726" s="343"/>
      <c r="B726" s="334"/>
      <c r="C726" s="151" t="s">
        <v>111</v>
      </c>
      <c r="D726" s="110" t="s">
        <v>234</v>
      </c>
      <c r="E726" s="353"/>
    </row>
    <row r="727" spans="1:5" hidden="1" x14ac:dyDescent="0.2">
      <c r="A727" s="343"/>
      <c r="B727" s="334"/>
      <c r="C727" s="151" t="s">
        <v>235</v>
      </c>
      <c r="D727" s="110" t="s">
        <v>236</v>
      </c>
      <c r="E727" s="353"/>
    </row>
    <row r="728" spans="1:5" hidden="1" x14ac:dyDescent="0.2">
      <c r="A728" s="343"/>
      <c r="B728" s="334"/>
      <c r="C728" s="151" t="s">
        <v>402</v>
      </c>
      <c r="D728" s="110" t="s">
        <v>403</v>
      </c>
      <c r="E728" s="353"/>
    </row>
    <row r="729" spans="1:5" hidden="1" x14ac:dyDescent="0.2">
      <c r="A729" s="343"/>
      <c r="B729" s="334"/>
      <c r="C729" s="151" t="s">
        <v>104</v>
      </c>
      <c r="D729" s="110" t="s">
        <v>237</v>
      </c>
      <c r="E729" s="353"/>
    </row>
    <row r="730" spans="1:5" hidden="1" x14ac:dyDescent="0.2">
      <c r="A730" s="343"/>
      <c r="B730" s="334"/>
      <c r="C730" s="151" t="s">
        <v>105</v>
      </c>
      <c r="D730" s="110" t="s">
        <v>238</v>
      </c>
      <c r="E730" s="353"/>
    </row>
    <row r="731" spans="1:5" hidden="1" x14ac:dyDescent="0.2">
      <c r="A731" s="343"/>
      <c r="B731" s="334"/>
      <c r="C731" s="151" t="s">
        <v>106</v>
      </c>
      <c r="D731" s="110" t="s">
        <v>239</v>
      </c>
      <c r="E731" s="353"/>
    </row>
    <row r="732" spans="1:5" hidden="1" x14ac:dyDescent="0.2">
      <c r="A732" s="343"/>
      <c r="B732" s="334"/>
      <c r="C732" s="151" t="s">
        <v>107</v>
      </c>
      <c r="D732" s="110" t="s">
        <v>240</v>
      </c>
      <c r="E732" s="353"/>
    </row>
    <row r="733" spans="1:5" hidden="1" x14ac:dyDescent="0.2">
      <c r="A733" s="343"/>
      <c r="B733" s="334"/>
      <c r="C733" s="151" t="s">
        <v>241</v>
      </c>
      <c r="D733" s="110" t="s">
        <v>242</v>
      </c>
      <c r="E733" s="353"/>
    </row>
    <row r="734" spans="1:5" hidden="1" x14ac:dyDescent="0.2">
      <c r="A734" s="343"/>
      <c r="B734" s="334"/>
      <c r="C734" s="153"/>
      <c r="D734" s="167"/>
      <c r="E734" s="355"/>
    </row>
    <row r="735" spans="1:5" hidden="1" x14ac:dyDescent="0.2">
      <c r="A735" s="343"/>
      <c r="B735" s="334"/>
      <c r="C735" s="348" t="s">
        <v>375</v>
      </c>
      <c r="D735" s="361" t="s">
        <v>376</v>
      </c>
      <c r="E735" s="350"/>
    </row>
    <row r="736" spans="1:5" hidden="1" x14ac:dyDescent="0.2">
      <c r="A736" s="343"/>
      <c r="B736" s="334"/>
      <c r="C736" s="352"/>
      <c r="D736" s="345"/>
      <c r="E736" s="346"/>
    </row>
    <row r="737" spans="1:5" hidden="1" x14ac:dyDescent="0.2">
      <c r="A737" s="343"/>
      <c r="B737" s="334"/>
      <c r="C737" s="366" t="s">
        <v>337</v>
      </c>
      <c r="D737" s="357" t="s">
        <v>404</v>
      </c>
      <c r="E737" s="353"/>
    </row>
    <row r="738" spans="1:5" hidden="1" x14ac:dyDescent="0.2">
      <c r="A738" s="343"/>
      <c r="B738" s="334"/>
      <c r="C738" s="374"/>
      <c r="D738" s="359"/>
      <c r="E738" s="360"/>
    </row>
    <row r="739" spans="1:5" hidden="1" x14ac:dyDescent="0.2">
      <c r="A739" s="343"/>
      <c r="B739" s="334"/>
      <c r="C739" s="348" t="s">
        <v>243</v>
      </c>
      <c r="D739" s="361" t="s">
        <v>244</v>
      </c>
      <c r="E739" s="350"/>
    </row>
    <row r="740" spans="1:5" hidden="1" x14ac:dyDescent="0.2">
      <c r="A740" s="343"/>
      <c r="B740" s="334"/>
      <c r="C740" s="352"/>
      <c r="D740" s="345"/>
      <c r="E740" s="346"/>
    </row>
    <row r="741" spans="1:5" hidden="1" x14ac:dyDescent="0.2">
      <c r="A741" s="343"/>
      <c r="B741" s="334"/>
      <c r="C741" s="366" t="s">
        <v>405</v>
      </c>
      <c r="D741" s="357" t="s">
        <v>406</v>
      </c>
      <c r="E741" s="353"/>
    </row>
    <row r="742" spans="1:5" hidden="1" x14ac:dyDescent="0.2">
      <c r="A742" s="343"/>
      <c r="B742" s="334"/>
      <c r="C742" s="151" t="s">
        <v>108</v>
      </c>
      <c r="D742" s="110" t="s">
        <v>110</v>
      </c>
      <c r="E742" s="353"/>
    </row>
    <row r="743" spans="1:5" hidden="1" x14ac:dyDescent="0.2">
      <c r="A743" s="343"/>
      <c r="B743" s="334"/>
      <c r="C743" s="151" t="s">
        <v>83</v>
      </c>
      <c r="D743" s="110" t="s">
        <v>65</v>
      </c>
      <c r="E743" s="353"/>
    </row>
    <row r="744" spans="1:5" ht="8.1" customHeight="1" thickBot="1" x14ac:dyDescent="0.25">
      <c r="A744" s="343"/>
      <c r="B744" s="334"/>
      <c r="C744" s="381"/>
      <c r="D744" s="382"/>
      <c r="E744" s="383"/>
    </row>
    <row r="745" spans="1:5" ht="12.75" thickBot="1" x14ac:dyDescent="0.25">
      <c r="A745" s="343"/>
      <c r="B745" s="334"/>
      <c r="C745" s="338">
        <v>2</v>
      </c>
      <c r="D745" s="337" t="s">
        <v>35</v>
      </c>
      <c r="E745" s="370">
        <f>+E747+E754+E758+E767+E772</f>
        <v>1800000</v>
      </c>
    </row>
    <row r="746" spans="1:5" ht="8.1" customHeight="1" x14ac:dyDescent="0.2">
      <c r="A746" s="343"/>
      <c r="B746" s="334"/>
      <c r="C746" s="371"/>
      <c r="D746" s="372"/>
      <c r="E746" s="373"/>
    </row>
    <row r="747" spans="1:5" x14ac:dyDescent="0.2">
      <c r="A747" s="343"/>
      <c r="B747" s="334"/>
      <c r="C747" s="348" t="s">
        <v>245</v>
      </c>
      <c r="D747" s="361" t="s">
        <v>246</v>
      </c>
      <c r="E747" s="350">
        <f>SUM(E749:E752)</f>
        <v>1800000</v>
      </c>
    </row>
    <row r="748" spans="1:5" ht="8.1" customHeight="1" x14ac:dyDescent="0.2">
      <c r="A748" s="343"/>
      <c r="B748" s="334"/>
      <c r="C748" s="352"/>
      <c r="D748" s="345"/>
      <c r="E748" s="346"/>
    </row>
    <row r="749" spans="1:5" x14ac:dyDescent="0.2">
      <c r="A749" s="343"/>
      <c r="B749" s="334"/>
      <c r="C749" s="151" t="s">
        <v>112</v>
      </c>
      <c r="D749" s="110" t="s">
        <v>247</v>
      </c>
      <c r="E749" s="353">
        <v>1800000</v>
      </c>
    </row>
    <row r="750" spans="1:5" hidden="1" x14ac:dyDescent="0.2">
      <c r="A750" s="343"/>
      <c r="B750" s="334"/>
      <c r="C750" s="151" t="s">
        <v>113</v>
      </c>
      <c r="D750" s="110" t="s">
        <v>248</v>
      </c>
      <c r="E750" s="353"/>
    </row>
    <row r="751" spans="1:5" hidden="1" x14ac:dyDescent="0.2">
      <c r="A751" s="343"/>
      <c r="B751" s="334"/>
      <c r="C751" s="151" t="s">
        <v>114</v>
      </c>
      <c r="D751" s="110" t="s">
        <v>249</v>
      </c>
      <c r="E751" s="353"/>
    </row>
    <row r="752" spans="1:5" hidden="1" x14ac:dyDescent="0.2">
      <c r="A752" s="343"/>
      <c r="B752" s="334"/>
      <c r="C752" s="151" t="s">
        <v>250</v>
      </c>
      <c r="D752" s="110" t="s">
        <v>251</v>
      </c>
      <c r="E752" s="353"/>
    </row>
    <row r="753" spans="1:5" hidden="1" x14ac:dyDescent="0.2">
      <c r="A753" s="343"/>
      <c r="B753" s="334"/>
      <c r="C753" s="153"/>
      <c r="D753" s="167"/>
      <c r="E753" s="355"/>
    </row>
    <row r="754" spans="1:5" hidden="1" x14ac:dyDescent="0.2">
      <c r="A754" s="343"/>
      <c r="B754" s="334"/>
      <c r="C754" s="348" t="s">
        <v>252</v>
      </c>
      <c r="D754" s="361" t="s">
        <v>371</v>
      </c>
      <c r="E754" s="350"/>
    </row>
    <row r="755" spans="1:5" hidden="1" x14ac:dyDescent="0.2">
      <c r="A755" s="343"/>
      <c r="B755" s="334"/>
      <c r="C755" s="352"/>
      <c r="D755" s="345"/>
      <c r="E755" s="346"/>
    </row>
    <row r="756" spans="1:5" hidden="1" x14ac:dyDescent="0.2">
      <c r="A756" s="343"/>
      <c r="B756" s="334"/>
      <c r="C756" s="366" t="s">
        <v>254</v>
      </c>
      <c r="D756" s="357" t="s">
        <v>407</v>
      </c>
      <c r="E756" s="353"/>
    </row>
    <row r="757" spans="1:5" hidden="1" x14ac:dyDescent="0.2">
      <c r="A757" s="343"/>
      <c r="B757" s="334"/>
      <c r="C757" s="374"/>
      <c r="D757" s="359"/>
      <c r="E757" s="360"/>
    </row>
    <row r="758" spans="1:5" hidden="1" x14ac:dyDescent="0.2">
      <c r="A758" s="343"/>
      <c r="B758" s="334"/>
      <c r="C758" s="348" t="s">
        <v>256</v>
      </c>
      <c r="D758" s="361" t="s">
        <v>257</v>
      </c>
      <c r="E758" s="350"/>
    </row>
    <row r="759" spans="1:5" hidden="1" x14ac:dyDescent="0.2">
      <c r="A759" s="343"/>
      <c r="B759" s="334"/>
      <c r="C759" s="352"/>
      <c r="D759" s="345"/>
      <c r="E759" s="346"/>
    </row>
    <row r="760" spans="1:5" hidden="1" x14ac:dyDescent="0.2">
      <c r="A760" s="343"/>
      <c r="B760" s="334"/>
      <c r="C760" s="151" t="s">
        <v>115</v>
      </c>
      <c r="D760" s="110" t="s">
        <v>258</v>
      </c>
      <c r="E760" s="353"/>
    </row>
    <row r="761" spans="1:5" hidden="1" x14ac:dyDescent="0.2">
      <c r="A761" s="343"/>
      <c r="B761" s="334"/>
      <c r="C761" s="151" t="s">
        <v>116</v>
      </c>
      <c r="D761" s="110" t="s">
        <v>128</v>
      </c>
      <c r="E761" s="353"/>
    </row>
    <row r="762" spans="1:5" hidden="1" x14ac:dyDescent="0.2">
      <c r="A762" s="343"/>
      <c r="B762" s="334"/>
      <c r="C762" s="151" t="s">
        <v>117</v>
      </c>
      <c r="D762" s="110" t="s">
        <v>259</v>
      </c>
      <c r="E762" s="353"/>
    </row>
    <row r="763" spans="1:5" hidden="1" x14ac:dyDescent="0.2">
      <c r="A763" s="343"/>
      <c r="B763" s="334"/>
      <c r="C763" s="151" t="s">
        <v>118</v>
      </c>
      <c r="D763" s="110" t="s">
        <v>260</v>
      </c>
      <c r="E763" s="353"/>
    </row>
    <row r="764" spans="1:5" hidden="1" x14ac:dyDescent="0.2">
      <c r="A764" s="343"/>
      <c r="B764" s="334"/>
      <c r="C764" s="151" t="s">
        <v>119</v>
      </c>
      <c r="D764" s="110" t="s">
        <v>261</v>
      </c>
      <c r="E764" s="353"/>
    </row>
    <row r="765" spans="1:5" hidden="1" x14ac:dyDescent="0.2">
      <c r="A765" s="343"/>
      <c r="B765" s="334"/>
      <c r="C765" s="151" t="s">
        <v>120</v>
      </c>
      <c r="D765" s="110" t="s">
        <v>262</v>
      </c>
      <c r="E765" s="353"/>
    </row>
    <row r="766" spans="1:5" hidden="1" x14ac:dyDescent="0.2">
      <c r="A766" s="343"/>
      <c r="B766" s="334"/>
      <c r="C766" s="153"/>
      <c r="D766" s="167"/>
      <c r="E766" s="355"/>
    </row>
    <row r="767" spans="1:5" hidden="1" x14ac:dyDescent="0.2">
      <c r="A767" s="343"/>
      <c r="B767" s="334"/>
      <c r="C767" s="348" t="s">
        <v>263</v>
      </c>
      <c r="D767" s="361" t="s">
        <v>264</v>
      </c>
      <c r="E767" s="350"/>
    </row>
    <row r="768" spans="1:5" hidden="1" x14ac:dyDescent="0.2">
      <c r="A768" s="343"/>
      <c r="B768" s="334"/>
      <c r="C768" s="352"/>
      <c r="D768" s="345"/>
      <c r="E768" s="346"/>
    </row>
    <row r="769" spans="1:5" hidden="1" x14ac:dyDescent="0.2">
      <c r="A769" s="343"/>
      <c r="B769" s="334"/>
      <c r="C769" s="151" t="s">
        <v>121</v>
      </c>
      <c r="D769" s="110" t="s">
        <v>265</v>
      </c>
      <c r="E769" s="353"/>
    </row>
    <row r="770" spans="1:5" hidden="1" x14ac:dyDescent="0.2">
      <c r="A770" s="343"/>
      <c r="B770" s="334"/>
      <c r="C770" s="151" t="s">
        <v>122</v>
      </c>
      <c r="D770" s="110" t="s">
        <v>266</v>
      </c>
      <c r="E770" s="353"/>
    </row>
    <row r="771" spans="1:5" ht="8.1" hidden="1" customHeight="1" x14ac:dyDescent="0.2">
      <c r="A771" s="343"/>
      <c r="B771" s="334"/>
      <c r="C771" s="153"/>
      <c r="D771" s="167"/>
      <c r="E771" s="355"/>
    </row>
    <row r="772" spans="1:5" hidden="1" x14ac:dyDescent="0.2">
      <c r="A772" s="343"/>
      <c r="B772" s="334"/>
      <c r="C772" s="348" t="s">
        <v>267</v>
      </c>
      <c r="D772" s="361" t="s">
        <v>268</v>
      </c>
      <c r="E772" s="350">
        <f>SUM(E774:E780)</f>
        <v>0</v>
      </c>
    </row>
    <row r="773" spans="1:5" ht="8.1" hidden="1" customHeight="1" x14ac:dyDescent="0.2">
      <c r="A773" s="343"/>
      <c r="B773" s="334"/>
      <c r="C773" s="352"/>
      <c r="D773" s="345"/>
      <c r="E773" s="346"/>
    </row>
    <row r="774" spans="1:5" hidden="1" x14ac:dyDescent="0.2">
      <c r="A774" s="343"/>
      <c r="B774" s="334"/>
      <c r="C774" s="151" t="s">
        <v>123</v>
      </c>
      <c r="D774" s="110" t="s">
        <v>269</v>
      </c>
      <c r="E774" s="353"/>
    </row>
    <row r="775" spans="1:5" hidden="1" x14ac:dyDescent="0.2">
      <c r="A775" s="343"/>
      <c r="B775" s="334"/>
      <c r="C775" s="151" t="s">
        <v>270</v>
      </c>
      <c r="D775" s="110" t="s">
        <v>271</v>
      </c>
      <c r="E775" s="353"/>
    </row>
    <row r="776" spans="1:5" hidden="1" x14ac:dyDescent="0.2">
      <c r="A776" s="343"/>
      <c r="B776" s="334"/>
      <c r="C776" s="151" t="s">
        <v>124</v>
      </c>
      <c r="D776" s="110" t="s">
        <v>272</v>
      </c>
      <c r="E776" s="353"/>
    </row>
    <row r="777" spans="1:5" hidden="1" x14ac:dyDescent="0.2">
      <c r="A777" s="343"/>
      <c r="B777" s="334"/>
      <c r="C777" s="151" t="s">
        <v>125</v>
      </c>
      <c r="D777" s="110" t="s">
        <v>273</v>
      </c>
      <c r="E777" s="353"/>
    </row>
    <row r="778" spans="1:5" hidden="1" x14ac:dyDescent="0.2">
      <c r="A778" s="343"/>
      <c r="B778" s="334"/>
      <c r="C778" s="151" t="s">
        <v>126</v>
      </c>
      <c r="D778" s="110" t="s">
        <v>274</v>
      </c>
      <c r="E778" s="353"/>
    </row>
    <row r="779" spans="1:5" hidden="1" x14ac:dyDescent="0.2">
      <c r="A779" s="343"/>
      <c r="B779" s="334"/>
      <c r="C779" s="151" t="s">
        <v>342</v>
      </c>
      <c r="D779" s="110" t="s">
        <v>410</v>
      </c>
      <c r="E779" s="353"/>
    </row>
    <row r="780" spans="1:5" hidden="1" x14ac:dyDescent="0.2">
      <c r="A780" s="343"/>
      <c r="B780" s="334"/>
      <c r="C780" s="151" t="s">
        <v>127</v>
      </c>
      <c r="D780" s="110" t="s">
        <v>277</v>
      </c>
      <c r="E780" s="353"/>
    </row>
    <row r="781" spans="1:5" ht="12.75" thickBot="1" x14ac:dyDescent="0.25">
      <c r="A781" s="343"/>
      <c r="B781" s="334"/>
      <c r="C781" s="381"/>
      <c r="D781" s="382"/>
      <c r="E781" s="383"/>
    </row>
    <row r="782" spans="1:5" ht="12.75" thickBot="1" x14ac:dyDescent="0.25">
      <c r="A782" s="405"/>
      <c r="B782" s="351"/>
      <c r="C782" s="338">
        <v>5</v>
      </c>
      <c r="D782" s="337" t="s">
        <v>66</v>
      </c>
      <c r="E782" s="370">
        <f>+E799</f>
        <v>20925377.600000001</v>
      </c>
    </row>
    <row r="783" spans="1:5" hidden="1" x14ac:dyDescent="0.2">
      <c r="A783" s="343"/>
      <c r="B783" s="334"/>
      <c r="C783" s="371"/>
      <c r="D783" s="372"/>
      <c r="E783" s="373"/>
    </row>
    <row r="784" spans="1:5" hidden="1" x14ac:dyDescent="0.2">
      <c r="A784" s="343"/>
      <c r="B784" s="334"/>
      <c r="C784" s="348" t="s">
        <v>278</v>
      </c>
      <c r="D784" s="361" t="s">
        <v>279</v>
      </c>
      <c r="E784" s="350"/>
    </row>
    <row r="785" spans="1:5" hidden="1" x14ac:dyDescent="0.2">
      <c r="A785" s="343"/>
      <c r="B785" s="334"/>
      <c r="C785" s="352"/>
      <c r="D785" s="345"/>
      <c r="E785" s="346"/>
    </row>
    <row r="786" spans="1:5" hidden="1" x14ac:dyDescent="0.2">
      <c r="A786" s="343"/>
      <c r="B786" s="334"/>
      <c r="C786" s="151" t="s">
        <v>282</v>
      </c>
      <c r="D786" s="110" t="s">
        <v>283</v>
      </c>
      <c r="E786" s="353"/>
    </row>
    <row r="787" spans="1:5" hidden="1" x14ac:dyDescent="0.2">
      <c r="A787" s="343"/>
      <c r="B787" s="334"/>
      <c r="C787" s="151" t="s">
        <v>129</v>
      </c>
      <c r="D787" s="110" t="s">
        <v>284</v>
      </c>
      <c r="E787" s="353"/>
    </row>
    <row r="788" spans="1:5" hidden="1" x14ac:dyDescent="0.2">
      <c r="A788" s="343"/>
      <c r="B788" s="334"/>
      <c r="C788" s="151" t="s">
        <v>130</v>
      </c>
      <c r="D788" s="110" t="s">
        <v>285</v>
      </c>
      <c r="E788" s="353"/>
    </row>
    <row r="789" spans="1:5" hidden="1" x14ac:dyDescent="0.2">
      <c r="A789" s="343"/>
      <c r="B789" s="334"/>
      <c r="C789" s="151" t="s">
        <v>131</v>
      </c>
      <c r="D789" s="110" t="s">
        <v>286</v>
      </c>
      <c r="E789" s="353"/>
    </row>
    <row r="790" spans="1:5" hidden="1" x14ac:dyDescent="0.2">
      <c r="A790" s="343"/>
      <c r="B790" s="334"/>
      <c r="C790" s="151" t="s">
        <v>132</v>
      </c>
      <c r="D790" s="110" t="s">
        <v>287</v>
      </c>
      <c r="E790" s="353"/>
    </row>
    <row r="791" spans="1:5" hidden="1" x14ac:dyDescent="0.2">
      <c r="A791" s="343"/>
      <c r="B791" s="334"/>
      <c r="C791" s="151" t="s">
        <v>288</v>
      </c>
      <c r="D791" s="110" t="s">
        <v>289</v>
      </c>
      <c r="E791" s="353"/>
    </row>
    <row r="792" spans="1:5" hidden="1" x14ac:dyDescent="0.2">
      <c r="A792" s="343"/>
      <c r="B792" s="334"/>
      <c r="C792" s="151" t="s">
        <v>133</v>
      </c>
      <c r="D792" s="166" t="s">
        <v>290</v>
      </c>
      <c r="E792" s="353"/>
    </row>
    <row r="793" spans="1:5" hidden="1" x14ac:dyDescent="0.2">
      <c r="A793" s="343"/>
      <c r="B793" s="334"/>
      <c r="C793" s="153"/>
      <c r="D793" s="167"/>
      <c r="E793" s="355"/>
    </row>
    <row r="794" spans="1:5" hidden="1" x14ac:dyDescent="0.2">
      <c r="A794" s="343"/>
      <c r="B794" s="334"/>
      <c r="C794" s="348" t="s">
        <v>291</v>
      </c>
      <c r="D794" s="361" t="s">
        <v>292</v>
      </c>
      <c r="E794" s="350"/>
    </row>
    <row r="795" spans="1:5" hidden="1" x14ac:dyDescent="0.2">
      <c r="A795" s="343"/>
      <c r="B795" s="334"/>
      <c r="C795" s="352"/>
      <c r="D795" s="345"/>
      <c r="E795" s="346"/>
    </row>
    <row r="796" spans="1:5" hidden="1" x14ac:dyDescent="0.2">
      <c r="A796" s="343"/>
      <c r="B796" s="334"/>
      <c r="C796" s="151" t="s">
        <v>293</v>
      </c>
      <c r="D796" s="110" t="s">
        <v>294</v>
      </c>
      <c r="E796" s="353"/>
    </row>
    <row r="797" spans="1:5" hidden="1" x14ac:dyDescent="0.2">
      <c r="A797" s="343"/>
      <c r="B797" s="334"/>
      <c r="C797" s="151" t="s">
        <v>295</v>
      </c>
      <c r="D797" s="110" t="s">
        <v>296</v>
      </c>
      <c r="E797" s="353"/>
    </row>
    <row r="798" spans="1:5" x14ac:dyDescent="0.2">
      <c r="A798" s="343"/>
      <c r="B798" s="334"/>
      <c r="C798" s="127"/>
      <c r="D798" s="115"/>
      <c r="E798" s="126"/>
    </row>
    <row r="799" spans="1:5" x14ac:dyDescent="0.2">
      <c r="A799" s="343"/>
      <c r="B799" s="334"/>
      <c r="C799" s="348" t="s">
        <v>299</v>
      </c>
      <c r="D799" s="361" t="s">
        <v>292</v>
      </c>
      <c r="E799" s="350">
        <f>+E801</f>
        <v>20925377.600000001</v>
      </c>
    </row>
    <row r="800" spans="1:5" x14ac:dyDescent="0.2">
      <c r="A800" s="343"/>
      <c r="B800" s="334"/>
      <c r="C800" s="352"/>
      <c r="D800" s="345"/>
      <c r="E800" s="346"/>
    </row>
    <row r="801" spans="1:5" x14ac:dyDescent="0.2">
      <c r="A801" s="343"/>
      <c r="B801" s="334"/>
      <c r="C801" s="151" t="s">
        <v>347</v>
      </c>
      <c r="D801" s="110" t="s">
        <v>408</v>
      </c>
      <c r="E801" s="353">
        <v>20925377.600000001</v>
      </c>
    </row>
    <row r="802" spans="1:5" hidden="1" x14ac:dyDescent="0.2">
      <c r="A802" s="343"/>
      <c r="B802" s="334"/>
      <c r="C802" s="151" t="s">
        <v>300</v>
      </c>
      <c r="D802" s="110" t="s">
        <v>301</v>
      </c>
      <c r="E802" s="353"/>
    </row>
    <row r="803" spans="1:5" ht="8.1" customHeight="1" thickBot="1" x14ac:dyDescent="0.25">
      <c r="A803" s="343"/>
      <c r="B803" s="334"/>
      <c r="C803" s="381"/>
      <c r="D803" s="382"/>
      <c r="E803" s="383"/>
    </row>
    <row r="804" spans="1:5" ht="12.75" thickBot="1" x14ac:dyDescent="0.25">
      <c r="A804" s="398"/>
      <c r="B804" s="351"/>
      <c r="C804" s="338">
        <v>6</v>
      </c>
      <c r="D804" s="337" t="s">
        <v>302</v>
      </c>
      <c r="E804" s="370">
        <f>+E806+E811+E815+E819</f>
        <v>15257.43</v>
      </c>
    </row>
    <row r="805" spans="1:5" hidden="1" x14ac:dyDescent="0.2">
      <c r="A805" s="343"/>
      <c r="B805" s="334"/>
      <c r="C805" s="371"/>
      <c r="D805" s="372"/>
      <c r="E805" s="373"/>
    </row>
    <row r="806" spans="1:5" hidden="1" x14ac:dyDescent="0.2">
      <c r="A806" s="343"/>
      <c r="B806" s="334"/>
      <c r="C806" s="348" t="s">
        <v>303</v>
      </c>
      <c r="D806" s="361" t="s">
        <v>304</v>
      </c>
      <c r="E806" s="350"/>
    </row>
    <row r="807" spans="1:5" hidden="1" x14ac:dyDescent="0.2">
      <c r="A807" s="343"/>
      <c r="B807" s="334"/>
      <c r="C807" s="352"/>
      <c r="D807" s="345"/>
      <c r="E807" s="346"/>
    </row>
    <row r="808" spans="1:5" hidden="1" x14ac:dyDescent="0.2">
      <c r="A808" s="343"/>
      <c r="B808" s="334"/>
      <c r="C808" s="384" t="s">
        <v>353</v>
      </c>
      <c r="D808" s="375" t="s">
        <v>409</v>
      </c>
      <c r="E808" s="353"/>
    </row>
    <row r="809" spans="1:5" hidden="1" x14ac:dyDescent="0.2">
      <c r="A809" s="343"/>
      <c r="B809" s="334"/>
      <c r="C809" s="384" t="s">
        <v>84</v>
      </c>
      <c r="D809" s="375" t="s">
        <v>305</v>
      </c>
      <c r="E809" s="353"/>
    </row>
    <row r="810" spans="1:5" ht="8.1" customHeight="1" x14ac:dyDescent="0.2">
      <c r="A810" s="343"/>
      <c r="B810" s="334"/>
      <c r="C810" s="385"/>
      <c r="D810" s="386"/>
      <c r="E810" s="360"/>
    </row>
    <row r="811" spans="1:5" x14ac:dyDescent="0.2">
      <c r="A811" s="343"/>
      <c r="B811" s="334"/>
      <c r="C811" s="348" t="s">
        <v>306</v>
      </c>
      <c r="D811" s="361" t="s">
        <v>307</v>
      </c>
      <c r="E811" s="350">
        <f>SUM(E813)</f>
        <v>15257.43</v>
      </c>
    </row>
    <row r="812" spans="1:5" ht="8.1" customHeight="1" x14ac:dyDescent="0.2">
      <c r="A812" s="343"/>
      <c r="B812" s="334"/>
      <c r="C812" s="352"/>
      <c r="D812" s="345"/>
      <c r="E812" s="346"/>
    </row>
    <row r="813" spans="1:5" x14ac:dyDescent="0.2">
      <c r="A813" s="343"/>
      <c r="B813" s="334"/>
      <c r="C813" s="384" t="s">
        <v>339</v>
      </c>
      <c r="D813" s="375" t="s">
        <v>36</v>
      </c>
      <c r="E813" s="353">
        <v>15257.43</v>
      </c>
    </row>
    <row r="814" spans="1:5" hidden="1" x14ac:dyDescent="0.2">
      <c r="A814" s="343"/>
      <c r="B814" s="334"/>
      <c r="C814" s="385"/>
      <c r="D814" s="386"/>
      <c r="E814" s="360"/>
    </row>
    <row r="815" spans="1:5" hidden="1" x14ac:dyDescent="0.2">
      <c r="A815" s="343"/>
      <c r="B815" s="334"/>
      <c r="C815" s="348" t="s">
        <v>349</v>
      </c>
      <c r="D815" s="361" t="s">
        <v>351</v>
      </c>
      <c r="E815" s="350"/>
    </row>
    <row r="816" spans="1:5" hidden="1" x14ac:dyDescent="0.2">
      <c r="A816" s="343"/>
      <c r="B816" s="334"/>
      <c r="C816" s="352"/>
      <c r="D816" s="345"/>
      <c r="E816" s="346"/>
    </row>
    <row r="817" spans="1:5" hidden="1" x14ac:dyDescent="0.2">
      <c r="A817" s="343"/>
      <c r="B817" s="334"/>
      <c r="C817" s="384" t="s">
        <v>350</v>
      </c>
      <c r="D817" s="375" t="s">
        <v>352</v>
      </c>
      <c r="E817" s="353"/>
    </row>
    <row r="818" spans="1:5" hidden="1" x14ac:dyDescent="0.2">
      <c r="A818" s="343"/>
      <c r="B818" s="334"/>
      <c r="C818" s="385"/>
      <c r="D818" s="386"/>
      <c r="E818" s="360"/>
    </row>
    <row r="819" spans="1:5" hidden="1" x14ac:dyDescent="0.2">
      <c r="A819" s="343"/>
      <c r="B819" s="334"/>
      <c r="C819" s="348" t="s">
        <v>308</v>
      </c>
      <c r="D819" s="361" t="s">
        <v>309</v>
      </c>
      <c r="E819" s="350"/>
    </row>
    <row r="820" spans="1:5" hidden="1" x14ac:dyDescent="0.2">
      <c r="A820" s="343"/>
      <c r="B820" s="334"/>
      <c r="C820" s="352"/>
      <c r="D820" s="345"/>
      <c r="E820" s="346"/>
    </row>
    <row r="821" spans="1:5" hidden="1" x14ac:dyDescent="0.2">
      <c r="A821" s="343"/>
      <c r="B821" s="334"/>
      <c r="C821" s="366" t="s">
        <v>85</v>
      </c>
      <c r="D821" s="357" t="s">
        <v>310</v>
      </c>
      <c r="E821" s="353"/>
    </row>
    <row r="822" spans="1:5" hidden="1" x14ac:dyDescent="0.2">
      <c r="A822" s="343"/>
      <c r="B822" s="334"/>
      <c r="C822" s="366" t="s">
        <v>311</v>
      </c>
      <c r="D822" s="357" t="s">
        <v>372</v>
      </c>
      <c r="E822" s="353"/>
    </row>
    <row r="823" spans="1:5" hidden="1" x14ac:dyDescent="0.2">
      <c r="A823" s="343"/>
      <c r="B823" s="334"/>
      <c r="C823" s="387"/>
      <c r="D823" s="388"/>
      <c r="E823" s="389"/>
    </row>
    <row r="824" spans="1:5" ht="12.75" hidden="1" thickBot="1" x14ac:dyDescent="0.25">
      <c r="A824" s="343"/>
      <c r="B824" s="334"/>
      <c r="C824" s="338">
        <v>9</v>
      </c>
      <c r="D824" s="337" t="s">
        <v>313</v>
      </c>
      <c r="E824" s="370"/>
    </row>
    <row r="825" spans="1:5" hidden="1" x14ac:dyDescent="0.2">
      <c r="A825" s="343"/>
      <c r="B825" s="334"/>
      <c r="C825" s="371"/>
      <c r="D825" s="372"/>
      <c r="E825" s="373"/>
    </row>
    <row r="826" spans="1:5" hidden="1" x14ac:dyDescent="0.2">
      <c r="A826" s="343"/>
      <c r="B826" s="334"/>
      <c r="C826" s="348" t="s">
        <v>318</v>
      </c>
      <c r="D826" s="361" t="s">
        <v>319</v>
      </c>
      <c r="E826" s="350"/>
    </row>
    <row r="827" spans="1:5" hidden="1" x14ac:dyDescent="0.2">
      <c r="A827" s="343"/>
      <c r="B827" s="334"/>
      <c r="C827" s="352"/>
      <c r="D827" s="345"/>
      <c r="E827" s="346"/>
    </row>
    <row r="828" spans="1:5" hidden="1" x14ac:dyDescent="0.2">
      <c r="A828" s="343"/>
      <c r="B828" s="334"/>
      <c r="C828" s="151" t="s">
        <v>134</v>
      </c>
      <c r="D828" s="143" t="s">
        <v>320</v>
      </c>
      <c r="E828" s="353"/>
    </row>
    <row r="829" spans="1:5" hidden="1" x14ac:dyDescent="0.2">
      <c r="A829" s="343"/>
      <c r="B829" s="334"/>
      <c r="C829" s="366" t="s">
        <v>321</v>
      </c>
      <c r="D829" s="357" t="s">
        <v>322</v>
      </c>
      <c r="E829" s="353"/>
    </row>
    <row r="830" spans="1:5" ht="8.1" customHeight="1" thickBot="1" x14ac:dyDescent="0.25">
      <c r="A830" s="343"/>
      <c r="B830" s="334"/>
      <c r="C830" s="390"/>
      <c r="D830" s="391"/>
      <c r="E830" s="392"/>
    </row>
    <row r="831" spans="1:5" ht="21.95" customHeight="1" x14ac:dyDescent="0.2">
      <c r="A831" s="437" t="s">
        <v>373</v>
      </c>
      <c r="B831" s="402">
        <f>SUM(B632:B830)</f>
        <v>240948697.31</v>
      </c>
      <c r="C831" s="470" t="s">
        <v>374</v>
      </c>
      <c r="D831" s="471"/>
      <c r="E831" s="403">
        <f>+E804+E782+E745+E671+E630</f>
        <v>240948697.31</v>
      </c>
    </row>
    <row r="832" spans="1:5" ht="12.75" thickBot="1" x14ac:dyDescent="0.25">
      <c r="A832" s="343"/>
      <c r="B832" s="334"/>
      <c r="C832" s="395"/>
      <c r="D832" s="396"/>
      <c r="E832" s="397"/>
    </row>
    <row r="833" spans="1:5" ht="21.95" customHeight="1" thickBot="1" x14ac:dyDescent="0.25">
      <c r="A833" s="434" t="s">
        <v>359</v>
      </c>
      <c r="B833" s="435" t="s">
        <v>360</v>
      </c>
      <c r="C833" s="468" t="s">
        <v>361</v>
      </c>
      <c r="D833" s="469"/>
      <c r="E833" s="330" t="s">
        <v>360</v>
      </c>
    </row>
    <row r="834" spans="1:5" ht="12.75" thickBot="1" x14ac:dyDescent="0.25">
      <c r="A834" s="343"/>
      <c r="B834" s="334"/>
      <c r="C834" s="395"/>
      <c r="D834" s="396"/>
      <c r="E834" s="397"/>
    </row>
    <row r="835" spans="1:5" ht="21.95" customHeight="1" thickBot="1" x14ac:dyDescent="0.25">
      <c r="A835" s="336" t="s">
        <v>473</v>
      </c>
      <c r="B835" s="337"/>
      <c r="C835" s="338" t="s">
        <v>30</v>
      </c>
      <c r="D835" s="337" t="s">
        <v>153</v>
      </c>
      <c r="E835" s="339">
        <f>E838+E844+E849+E858+E866+E872</f>
        <v>82653386.682999998</v>
      </c>
    </row>
    <row r="836" spans="1:5" hidden="1" x14ac:dyDescent="0.2">
      <c r="A836" s="80"/>
      <c r="B836" s="334"/>
      <c r="C836" s="340"/>
      <c r="D836" s="341" t="s">
        <v>390</v>
      </c>
      <c r="E836" s="342"/>
    </row>
    <row r="837" spans="1:5" ht="8.1" customHeight="1" x14ac:dyDescent="0.2">
      <c r="A837" s="343"/>
      <c r="B837" s="334"/>
      <c r="C837" s="344"/>
      <c r="D837" s="345"/>
      <c r="E837" s="346"/>
    </row>
    <row r="838" spans="1:5" x14ac:dyDescent="0.2">
      <c r="A838" s="343"/>
      <c r="B838" s="334"/>
      <c r="C838" s="348" t="s">
        <v>362</v>
      </c>
      <c r="D838" s="349" t="s">
        <v>154</v>
      </c>
      <c r="E838" s="350">
        <f>SUM(E840:E842)</f>
        <v>53071089.100000001</v>
      </c>
    </row>
    <row r="839" spans="1:5" ht="8.1" customHeight="1" x14ac:dyDescent="0.2">
      <c r="A839" s="343"/>
      <c r="B839" s="334"/>
      <c r="C839" s="352"/>
      <c r="D839" s="345"/>
      <c r="E839" s="346"/>
    </row>
    <row r="840" spans="1:5" hidden="1" x14ac:dyDescent="0.2">
      <c r="A840" s="343"/>
      <c r="B840" s="334"/>
      <c r="C840" s="114" t="s">
        <v>67</v>
      </c>
      <c r="D840" s="110" t="s">
        <v>423</v>
      </c>
      <c r="E840" s="353"/>
    </row>
    <row r="841" spans="1:5" x14ac:dyDescent="0.2">
      <c r="A841" s="398" t="s">
        <v>474</v>
      </c>
      <c r="B841" s="347">
        <v>254176186.94</v>
      </c>
      <c r="C841" s="114" t="s">
        <v>156</v>
      </c>
      <c r="D841" s="110" t="s">
        <v>363</v>
      </c>
      <c r="E841" s="353">
        <v>53071089.100000001</v>
      </c>
    </row>
    <row r="842" spans="1:5" hidden="1" x14ac:dyDescent="0.2">
      <c r="A842" s="343"/>
      <c r="B842" s="334"/>
      <c r="C842" s="114" t="s">
        <v>158</v>
      </c>
      <c r="D842" s="110" t="s">
        <v>364</v>
      </c>
      <c r="E842" s="353"/>
    </row>
    <row r="843" spans="1:5" ht="8.1" customHeight="1" x14ac:dyDescent="0.2">
      <c r="A843" s="405"/>
      <c r="B843" s="351"/>
      <c r="C843" s="354"/>
      <c r="D843" s="167"/>
      <c r="E843" s="355"/>
    </row>
    <row r="844" spans="1:5" x14ac:dyDescent="0.2">
      <c r="A844" s="405"/>
      <c r="B844" s="351"/>
      <c r="C844" s="348" t="s">
        <v>160</v>
      </c>
      <c r="D844" s="349" t="s">
        <v>161</v>
      </c>
      <c r="E844" s="350">
        <f>+E846</f>
        <v>2493315.5099999998</v>
      </c>
    </row>
    <row r="845" spans="1:5" ht="8.1" customHeight="1" x14ac:dyDescent="0.2">
      <c r="A845" s="405"/>
      <c r="B845" s="351"/>
      <c r="C845" s="352"/>
      <c r="D845" s="345"/>
      <c r="E845" s="346"/>
    </row>
    <row r="846" spans="1:5" x14ac:dyDescent="0.2">
      <c r="A846" s="343"/>
      <c r="B846" s="334"/>
      <c r="C846" s="114" t="s">
        <v>68</v>
      </c>
      <c r="D846" s="110" t="s">
        <v>32</v>
      </c>
      <c r="E846" s="353">
        <v>2493315.5099999998</v>
      </c>
    </row>
    <row r="847" spans="1:5" hidden="1" x14ac:dyDescent="0.2">
      <c r="A847" s="395"/>
      <c r="B847" s="396"/>
      <c r="C847" s="356" t="s">
        <v>69</v>
      </c>
      <c r="D847" s="357" t="s">
        <v>31</v>
      </c>
      <c r="E847" s="353"/>
    </row>
    <row r="848" spans="1:5" ht="8.1" customHeight="1" x14ac:dyDescent="0.2">
      <c r="A848" s="395"/>
      <c r="B848" s="396"/>
      <c r="C848" s="358"/>
      <c r="D848" s="359"/>
      <c r="E848" s="360"/>
    </row>
    <row r="849" spans="1:5" x14ac:dyDescent="0.2">
      <c r="A849" s="395"/>
      <c r="B849" s="396"/>
      <c r="C849" s="348" t="s">
        <v>162</v>
      </c>
      <c r="D849" s="349" t="s">
        <v>163</v>
      </c>
      <c r="E849" s="350">
        <f>SUM(E851:E855)</f>
        <v>11456768.130000001</v>
      </c>
    </row>
    <row r="850" spans="1:5" ht="8.1" customHeight="1" x14ac:dyDescent="0.2">
      <c r="A850" s="395"/>
      <c r="B850" s="396"/>
      <c r="C850" s="352"/>
      <c r="D850" s="345"/>
      <c r="E850" s="346"/>
    </row>
    <row r="851" spans="1:5" x14ac:dyDescent="0.2">
      <c r="A851" s="395"/>
      <c r="B851" s="396"/>
      <c r="C851" s="114" t="s">
        <v>70</v>
      </c>
      <c r="D851" s="110" t="s">
        <v>391</v>
      </c>
      <c r="E851" s="353">
        <v>1021346.72</v>
      </c>
    </row>
    <row r="852" spans="1:5" x14ac:dyDescent="0.2">
      <c r="A852" s="395"/>
      <c r="B852" s="396"/>
      <c r="C852" s="114" t="s">
        <v>71</v>
      </c>
      <c r="D852" s="110" t="s">
        <v>392</v>
      </c>
      <c r="E852" s="353">
        <v>2341102.35</v>
      </c>
    </row>
    <row r="853" spans="1:5" x14ac:dyDescent="0.2">
      <c r="A853" s="395"/>
      <c r="B853" s="396"/>
      <c r="C853" s="114" t="s">
        <v>72</v>
      </c>
      <c r="D853" s="110" t="s">
        <v>393</v>
      </c>
      <c r="E853" s="353">
        <v>6132846.7300000004</v>
      </c>
    </row>
    <row r="854" spans="1:5" x14ac:dyDescent="0.2">
      <c r="A854" s="395"/>
      <c r="B854" s="396"/>
      <c r="C854" s="114" t="s">
        <v>167</v>
      </c>
      <c r="D854" s="110" t="s">
        <v>424</v>
      </c>
      <c r="E854" s="353">
        <v>1451169.61</v>
      </c>
    </row>
    <row r="855" spans="1:5" x14ac:dyDescent="0.2">
      <c r="A855" s="395"/>
      <c r="B855" s="396"/>
      <c r="C855" s="114" t="s">
        <v>73</v>
      </c>
      <c r="D855" s="110" t="s">
        <v>169</v>
      </c>
      <c r="E855" s="353">
        <v>510302.71999999997</v>
      </c>
    </row>
    <row r="856" spans="1:5" ht="8.1" customHeight="1" x14ac:dyDescent="0.2">
      <c r="A856" s="395"/>
      <c r="B856" s="396"/>
      <c r="C856" s="354"/>
      <c r="D856" s="167"/>
      <c r="E856" s="353"/>
    </row>
    <row r="857" spans="1:5" hidden="1" x14ac:dyDescent="0.2">
      <c r="A857" s="395"/>
      <c r="B857" s="396"/>
      <c r="C857" s="340"/>
      <c r="D857" s="341" t="s">
        <v>394</v>
      </c>
      <c r="E857" s="342"/>
    </row>
    <row r="858" spans="1:5" x14ac:dyDescent="0.2">
      <c r="A858" s="395"/>
      <c r="B858" s="396"/>
      <c r="C858" s="348" t="s">
        <v>170</v>
      </c>
      <c r="D858" s="349" t="s">
        <v>171</v>
      </c>
      <c r="E858" s="350">
        <f>SUM(E860:E864)</f>
        <v>10276125.17</v>
      </c>
    </row>
    <row r="859" spans="1:5" ht="8.1" customHeight="1" x14ac:dyDescent="0.2">
      <c r="A859" s="395"/>
      <c r="B859" s="396"/>
      <c r="C859" s="352"/>
      <c r="D859" s="345"/>
      <c r="E859" s="346"/>
    </row>
    <row r="860" spans="1:5" x14ac:dyDescent="0.2">
      <c r="A860" s="395"/>
      <c r="B860" s="396"/>
      <c r="C860" s="151" t="s">
        <v>74</v>
      </c>
      <c r="D860" s="110" t="s">
        <v>425</v>
      </c>
      <c r="E860" s="353">
        <v>5677911.4699999997</v>
      </c>
    </row>
    <row r="861" spans="1:5" x14ac:dyDescent="0.2">
      <c r="A861" s="395"/>
      <c r="B861" s="396"/>
      <c r="C861" s="151" t="s">
        <v>75</v>
      </c>
      <c r="D861" s="110" t="s">
        <v>395</v>
      </c>
      <c r="E861" s="353">
        <v>306547.56</v>
      </c>
    </row>
    <row r="862" spans="1:5" x14ac:dyDescent="0.2">
      <c r="A862" s="395"/>
      <c r="B862" s="396"/>
      <c r="C862" s="151" t="s">
        <v>76</v>
      </c>
      <c r="D862" s="110" t="s">
        <v>365</v>
      </c>
      <c r="E862" s="353">
        <v>919642.74</v>
      </c>
    </row>
    <row r="863" spans="1:5" x14ac:dyDescent="0.2">
      <c r="A863" s="395"/>
      <c r="B863" s="396"/>
      <c r="C863" s="151" t="s">
        <v>77</v>
      </c>
      <c r="D863" s="110" t="s">
        <v>174</v>
      </c>
      <c r="E863" s="353">
        <v>3065475.83</v>
      </c>
    </row>
    <row r="864" spans="1:5" x14ac:dyDescent="0.2">
      <c r="A864" s="395"/>
      <c r="B864" s="396"/>
      <c r="C864" s="151" t="s">
        <v>78</v>
      </c>
      <c r="D864" s="110" t="s">
        <v>426</v>
      </c>
      <c r="E864" s="353">
        <v>306547.57</v>
      </c>
    </row>
    <row r="865" spans="1:5" ht="8.1" customHeight="1" x14ac:dyDescent="0.2">
      <c r="A865" s="395"/>
      <c r="B865" s="396"/>
      <c r="C865" s="153"/>
      <c r="D865" s="167"/>
      <c r="E865" s="355"/>
    </row>
    <row r="866" spans="1:5" x14ac:dyDescent="0.2">
      <c r="A866" s="395"/>
      <c r="B866" s="396"/>
      <c r="C866" s="348" t="s">
        <v>175</v>
      </c>
      <c r="D866" s="361" t="s">
        <v>176</v>
      </c>
      <c r="E866" s="350">
        <f>SUM(E868:E870)</f>
        <v>5356088.773</v>
      </c>
    </row>
    <row r="867" spans="1:5" ht="8.1" customHeight="1" x14ac:dyDescent="0.2">
      <c r="A867" s="395"/>
      <c r="B867" s="396"/>
      <c r="C867" s="352"/>
      <c r="D867" s="345"/>
      <c r="E867" s="346"/>
    </row>
    <row r="868" spans="1:5" x14ac:dyDescent="0.2">
      <c r="A868" s="395"/>
      <c r="B868" s="396"/>
      <c r="C868" s="362" t="s">
        <v>412</v>
      </c>
      <c r="D868" s="363" t="s">
        <v>427</v>
      </c>
      <c r="E868" s="364">
        <v>2696130.5600000001</v>
      </c>
    </row>
    <row r="869" spans="1:5" x14ac:dyDescent="0.2">
      <c r="A869" s="395"/>
      <c r="B869" s="396"/>
      <c r="C869" s="151" t="s">
        <v>79</v>
      </c>
      <c r="D869" s="365" t="s">
        <v>427</v>
      </c>
      <c r="E869" s="353">
        <v>886652.76300000004</v>
      </c>
    </row>
    <row r="870" spans="1:5" x14ac:dyDescent="0.2">
      <c r="A870" s="395"/>
      <c r="B870" s="396"/>
      <c r="C870" s="151" t="s">
        <v>80</v>
      </c>
      <c r="D870" s="365" t="s">
        <v>428</v>
      </c>
      <c r="E870" s="353">
        <v>1773305.45</v>
      </c>
    </row>
    <row r="871" spans="1:5" hidden="1" x14ac:dyDescent="0.2">
      <c r="A871" s="395"/>
      <c r="B871" s="396"/>
      <c r="C871" s="153"/>
      <c r="D871" s="167"/>
      <c r="E871" s="355"/>
    </row>
    <row r="872" spans="1:5" hidden="1" x14ac:dyDescent="0.2">
      <c r="A872" s="395"/>
      <c r="B872" s="396"/>
      <c r="C872" s="348" t="s">
        <v>179</v>
      </c>
      <c r="D872" s="361" t="s">
        <v>396</v>
      </c>
      <c r="E872" s="350"/>
    </row>
    <row r="873" spans="1:5" hidden="1" x14ac:dyDescent="0.2">
      <c r="A873" s="395"/>
      <c r="B873" s="396"/>
      <c r="C873" s="352"/>
      <c r="D873" s="345"/>
      <c r="E873" s="346"/>
    </row>
    <row r="874" spans="1:5" hidden="1" x14ac:dyDescent="0.2">
      <c r="A874" s="395"/>
      <c r="B874" s="396"/>
      <c r="C874" s="366" t="s">
        <v>181</v>
      </c>
      <c r="D874" s="357" t="s">
        <v>397</v>
      </c>
      <c r="E874" s="353"/>
    </row>
    <row r="875" spans="1:5" ht="8.1" customHeight="1" thickBot="1" x14ac:dyDescent="0.25">
      <c r="A875" s="395"/>
      <c r="B875" s="396"/>
      <c r="C875" s="367"/>
      <c r="D875" s="368"/>
      <c r="E875" s="369"/>
    </row>
    <row r="876" spans="1:5" ht="12.75" thickBot="1" x14ac:dyDescent="0.25">
      <c r="A876" s="395"/>
      <c r="B876" s="396"/>
      <c r="C876" s="338" t="s">
        <v>33</v>
      </c>
      <c r="D876" s="337" t="s">
        <v>183</v>
      </c>
      <c r="E876" s="370">
        <f>+E878+E885+E893+E902+E912+E919+E923+E929+E940+E944</f>
        <v>159650687.13999999</v>
      </c>
    </row>
    <row r="877" spans="1:5" ht="8.1" customHeight="1" x14ac:dyDescent="0.2">
      <c r="A877" s="395"/>
      <c r="B877" s="396"/>
      <c r="C877" s="371"/>
      <c r="D877" s="372"/>
      <c r="E877" s="373"/>
    </row>
    <row r="878" spans="1:5" x14ac:dyDescent="0.2">
      <c r="A878" s="395"/>
      <c r="B878" s="396"/>
      <c r="C878" s="348" t="s">
        <v>184</v>
      </c>
      <c r="D878" s="361" t="s">
        <v>185</v>
      </c>
      <c r="E878" s="350">
        <f>SUM(E880:E883)</f>
        <v>19944652.98</v>
      </c>
    </row>
    <row r="879" spans="1:5" ht="8.1" customHeight="1" x14ac:dyDescent="0.2">
      <c r="A879" s="395"/>
      <c r="B879" s="396"/>
      <c r="C879" s="352"/>
      <c r="D879" s="345"/>
      <c r="E879" s="346"/>
    </row>
    <row r="880" spans="1:5" x14ac:dyDescent="0.2">
      <c r="A880" s="395"/>
      <c r="B880" s="396"/>
      <c r="C880" s="366" t="s">
        <v>88</v>
      </c>
      <c r="D880" s="357" t="s">
        <v>366</v>
      </c>
      <c r="E880" s="353">
        <v>2394753.1800000002</v>
      </c>
    </row>
    <row r="881" spans="1:5" x14ac:dyDescent="0.2">
      <c r="A881" s="395"/>
      <c r="B881" s="396"/>
      <c r="C881" s="151" t="s">
        <v>87</v>
      </c>
      <c r="D881" s="110" t="s">
        <v>187</v>
      </c>
      <c r="E881" s="353">
        <v>17549899.800000001</v>
      </c>
    </row>
    <row r="882" spans="1:5" hidden="1" x14ac:dyDescent="0.2">
      <c r="A882" s="395"/>
      <c r="B882" s="396"/>
      <c r="C882" s="151" t="s">
        <v>188</v>
      </c>
      <c r="D882" s="110" t="s">
        <v>189</v>
      </c>
      <c r="E882" s="353"/>
    </row>
    <row r="883" spans="1:5" hidden="1" x14ac:dyDescent="0.2">
      <c r="A883" s="395"/>
      <c r="B883" s="396"/>
      <c r="C883" s="151" t="s">
        <v>190</v>
      </c>
      <c r="D883" s="110" t="s">
        <v>191</v>
      </c>
      <c r="E883" s="353"/>
    </row>
    <row r="884" spans="1:5" ht="8.1" customHeight="1" x14ac:dyDescent="0.2">
      <c r="A884" s="395"/>
      <c r="B884" s="396"/>
      <c r="C884" s="374"/>
      <c r="D884" s="359"/>
      <c r="E884" s="360"/>
    </row>
    <row r="885" spans="1:5" x14ac:dyDescent="0.2">
      <c r="A885" s="395"/>
      <c r="B885" s="396"/>
      <c r="C885" s="348" t="s">
        <v>192</v>
      </c>
      <c r="D885" s="361" t="s">
        <v>193</v>
      </c>
      <c r="E885" s="350">
        <f>SUM(E887:E891)</f>
        <v>1303175.6499999999</v>
      </c>
    </row>
    <row r="886" spans="1:5" ht="8.1" customHeight="1" x14ac:dyDescent="0.2">
      <c r="A886" s="395"/>
      <c r="B886" s="396"/>
      <c r="C886" s="352"/>
      <c r="D886" s="345"/>
      <c r="E886" s="346"/>
    </row>
    <row r="887" spans="1:5" x14ac:dyDescent="0.2">
      <c r="A887" s="395"/>
      <c r="B887" s="396"/>
      <c r="C887" s="366" t="s">
        <v>89</v>
      </c>
      <c r="D887" s="357" t="s">
        <v>194</v>
      </c>
      <c r="E887" s="353">
        <v>61180.82</v>
      </c>
    </row>
    <row r="888" spans="1:5" x14ac:dyDescent="0.2">
      <c r="A888" s="395"/>
      <c r="B888" s="396"/>
      <c r="C888" s="366" t="s">
        <v>90</v>
      </c>
      <c r="D888" s="375" t="s">
        <v>195</v>
      </c>
      <c r="E888" s="353">
        <v>307317.31</v>
      </c>
    </row>
    <row r="889" spans="1:5" hidden="1" x14ac:dyDescent="0.2">
      <c r="A889" s="395"/>
      <c r="B889" s="396"/>
      <c r="C889" s="151" t="s">
        <v>91</v>
      </c>
      <c r="D889" s="110" t="s">
        <v>196</v>
      </c>
      <c r="E889" s="353"/>
    </row>
    <row r="890" spans="1:5" x14ac:dyDescent="0.2">
      <c r="A890" s="395"/>
      <c r="B890" s="396"/>
      <c r="C890" s="151" t="s">
        <v>336</v>
      </c>
      <c r="D890" s="110" t="s">
        <v>109</v>
      </c>
      <c r="E890" s="353">
        <v>934677.52</v>
      </c>
    </row>
    <row r="891" spans="1:5" hidden="1" x14ac:dyDescent="0.2">
      <c r="A891" s="395"/>
      <c r="B891" s="396"/>
      <c r="C891" s="366" t="s">
        <v>197</v>
      </c>
      <c r="D891" s="357" t="s">
        <v>198</v>
      </c>
      <c r="E891" s="353"/>
    </row>
    <row r="892" spans="1:5" ht="8.1" customHeight="1" x14ac:dyDescent="0.2">
      <c r="A892" s="395"/>
      <c r="B892" s="396"/>
      <c r="C892" s="374"/>
      <c r="D892" s="359"/>
      <c r="E892" s="360"/>
    </row>
    <row r="893" spans="1:5" x14ac:dyDescent="0.2">
      <c r="A893" s="395"/>
      <c r="B893" s="396"/>
      <c r="C893" s="348" t="s">
        <v>199</v>
      </c>
      <c r="D893" s="361" t="s">
        <v>200</v>
      </c>
      <c r="E893" s="350">
        <f>SUM(E895:E900)</f>
        <v>1876000</v>
      </c>
    </row>
    <row r="894" spans="1:5" ht="8.1" customHeight="1" x14ac:dyDescent="0.2">
      <c r="A894" s="395"/>
      <c r="B894" s="396"/>
      <c r="C894" s="352"/>
      <c r="D894" s="345"/>
      <c r="E894" s="346"/>
    </row>
    <row r="895" spans="1:5" hidden="1" x14ac:dyDescent="0.2">
      <c r="A895" s="395"/>
      <c r="B895" s="396"/>
      <c r="C895" s="151" t="s">
        <v>92</v>
      </c>
      <c r="D895" s="110" t="s">
        <v>367</v>
      </c>
      <c r="E895" s="353"/>
    </row>
    <row r="896" spans="1:5" hidden="1" x14ac:dyDescent="0.2">
      <c r="A896" s="395"/>
      <c r="B896" s="396"/>
      <c r="C896" s="151" t="s">
        <v>93</v>
      </c>
      <c r="D896" s="110" t="s">
        <v>368</v>
      </c>
      <c r="E896" s="353"/>
    </row>
    <row r="897" spans="1:5" x14ac:dyDescent="0.2">
      <c r="A897" s="395"/>
      <c r="B897" s="396"/>
      <c r="C897" s="151" t="s">
        <v>94</v>
      </c>
      <c r="D897" s="110" t="s">
        <v>369</v>
      </c>
      <c r="E897" s="353">
        <v>1708000</v>
      </c>
    </row>
    <row r="898" spans="1:5" hidden="1" x14ac:dyDescent="0.2">
      <c r="A898" s="395"/>
      <c r="B898" s="396"/>
      <c r="C898" s="151" t="s">
        <v>204</v>
      </c>
      <c r="D898" s="110" t="s">
        <v>370</v>
      </c>
      <c r="E898" s="353"/>
    </row>
    <row r="899" spans="1:5" x14ac:dyDescent="0.2">
      <c r="A899" s="395"/>
      <c r="B899" s="396"/>
      <c r="C899" s="366" t="s">
        <v>95</v>
      </c>
      <c r="D899" s="357" t="s">
        <v>429</v>
      </c>
      <c r="E899" s="353">
        <v>168000</v>
      </c>
    </row>
    <row r="900" spans="1:5" hidden="1" x14ac:dyDescent="0.2">
      <c r="A900" s="395"/>
      <c r="B900" s="396"/>
      <c r="C900" s="151" t="s">
        <v>398</v>
      </c>
      <c r="D900" s="110" t="s">
        <v>399</v>
      </c>
      <c r="E900" s="353"/>
    </row>
    <row r="901" spans="1:5" ht="8.1" customHeight="1" x14ac:dyDescent="0.2">
      <c r="A901" s="395"/>
      <c r="B901" s="396"/>
      <c r="C901" s="153"/>
      <c r="D901" s="167"/>
      <c r="E901" s="355"/>
    </row>
    <row r="902" spans="1:5" x14ac:dyDescent="0.2">
      <c r="A902" s="395"/>
      <c r="B902" s="396"/>
      <c r="C902" s="348" t="s">
        <v>209</v>
      </c>
      <c r="D902" s="361" t="s">
        <v>210</v>
      </c>
      <c r="E902" s="350">
        <f>SUM(E904:E910)</f>
        <v>11742458.33</v>
      </c>
    </row>
    <row r="903" spans="1:5" ht="8.1" customHeight="1" x14ac:dyDescent="0.2">
      <c r="A903" s="395"/>
      <c r="B903" s="396"/>
      <c r="C903" s="352"/>
      <c r="D903" s="345"/>
      <c r="E903" s="346"/>
    </row>
    <row r="904" spans="1:5" hidden="1" x14ac:dyDescent="0.2">
      <c r="A904" s="395"/>
      <c r="B904" s="396"/>
      <c r="C904" s="154" t="s">
        <v>211</v>
      </c>
      <c r="D904" s="110" t="s">
        <v>400</v>
      </c>
      <c r="E904" s="353"/>
    </row>
    <row r="905" spans="1:5" hidden="1" x14ac:dyDescent="0.2">
      <c r="A905" s="395"/>
      <c r="B905" s="396"/>
      <c r="C905" s="154"/>
      <c r="D905" s="110"/>
      <c r="E905" s="353"/>
    </row>
    <row r="906" spans="1:5" hidden="1" x14ac:dyDescent="0.2">
      <c r="A906" s="395"/>
      <c r="B906" s="396"/>
      <c r="C906" s="154" t="s">
        <v>137</v>
      </c>
      <c r="D906" s="110" t="s">
        <v>401</v>
      </c>
      <c r="E906" s="353"/>
    </row>
    <row r="907" spans="1:5" hidden="1" x14ac:dyDescent="0.2">
      <c r="A907" s="395"/>
      <c r="B907" s="396"/>
      <c r="C907" s="154" t="s">
        <v>81</v>
      </c>
      <c r="D907" s="110" t="s">
        <v>136</v>
      </c>
      <c r="E907" s="353"/>
    </row>
    <row r="908" spans="1:5" hidden="1" x14ac:dyDescent="0.2">
      <c r="A908" s="395"/>
      <c r="B908" s="396"/>
      <c r="C908" s="154" t="s">
        <v>135</v>
      </c>
      <c r="D908" s="110" t="s">
        <v>214</v>
      </c>
      <c r="E908" s="353"/>
    </row>
    <row r="909" spans="1:5" x14ac:dyDescent="0.2">
      <c r="A909" s="395"/>
      <c r="B909" s="396"/>
      <c r="C909" s="376" t="s">
        <v>216</v>
      </c>
      <c r="D909" s="357" t="s">
        <v>217</v>
      </c>
      <c r="E909" s="353">
        <v>2930555</v>
      </c>
    </row>
    <row r="910" spans="1:5" x14ac:dyDescent="0.2">
      <c r="A910" s="395"/>
      <c r="B910" s="396"/>
      <c r="C910" s="376" t="s">
        <v>96</v>
      </c>
      <c r="D910" s="357" t="s">
        <v>218</v>
      </c>
      <c r="E910" s="353">
        <v>8811903.3300000001</v>
      </c>
    </row>
    <row r="911" spans="1:5" ht="8.1" customHeight="1" x14ac:dyDescent="0.2">
      <c r="A911" s="395"/>
      <c r="B911" s="396"/>
      <c r="C911" s="153"/>
      <c r="D911" s="167"/>
      <c r="E911" s="355"/>
    </row>
    <row r="912" spans="1:5" x14ac:dyDescent="0.2">
      <c r="A912" s="395"/>
      <c r="B912" s="396"/>
      <c r="C912" s="348" t="s">
        <v>219</v>
      </c>
      <c r="D912" s="361" t="s">
        <v>220</v>
      </c>
      <c r="E912" s="350">
        <f>SUM(E914:E917)</f>
        <v>106700962.97</v>
      </c>
    </row>
    <row r="913" spans="1:5" ht="8.1" customHeight="1" x14ac:dyDescent="0.2">
      <c r="A913" s="395"/>
      <c r="B913" s="396"/>
      <c r="C913" s="352"/>
      <c r="D913" s="345"/>
      <c r="E913" s="346"/>
    </row>
    <row r="914" spans="1:5" x14ac:dyDescent="0.2">
      <c r="A914" s="395"/>
      <c r="B914" s="396"/>
      <c r="C914" s="151" t="s">
        <v>97</v>
      </c>
      <c r="D914" s="110" t="s">
        <v>221</v>
      </c>
      <c r="E914" s="353">
        <v>925335</v>
      </c>
    </row>
    <row r="915" spans="1:5" x14ac:dyDescent="0.2">
      <c r="A915" s="395"/>
      <c r="B915" s="396"/>
      <c r="C915" s="151" t="s">
        <v>98</v>
      </c>
      <c r="D915" s="110" t="s">
        <v>430</v>
      </c>
      <c r="E915" s="353">
        <v>103705627.97</v>
      </c>
    </row>
    <row r="916" spans="1:5" x14ac:dyDescent="0.2">
      <c r="A916" s="395"/>
      <c r="B916" s="396"/>
      <c r="C916" s="151" t="s">
        <v>99</v>
      </c>
      <c r="D916" s="110" t="s">
        <v>223</v>
      </c>
      <c r="E916" s="353">
        <v>370000</v>
      </c>
    </row>
    <row r="917" spans="1:5" x14ac:dyDescent="0.2">
      <c r="A917" s="395"/>
      <c r="B917" s="396"/>
      <c r="C917" s="151" t="s">
        <v>100</v>
      </c>
      <c r="D917" s="110" t="s">
        <v>431</v>
      </c>
      <c r="E917" s="353">
        <v>1700000</v>
      </c>
    </row>
    <row r="918" spans="1:5" ht="8.1" customHeight="1" x14ac:dyDescent="0.2">
      <c r="A918" s="395"/>
      <c r="B918" s="396"/>
      <c r="C918" s="153"/>
      <c r="D918" s="167"/>
      <c r="E918" s="355"/>
    </row>
    <row r="919" spans="1:5" x14ac:dyDescent="0.2">
      <c r="A919" s="395"/>
      <c r="B919" s="396"/>
      <c r="C919" s="348" t="s">
        <v>225</v>
      </c>
      <c r="D919" s="361" t="s">
        <v>226</v>
      </c>
      <c r="E919" s="350">
        <f>SUM(E921)</f>
        <v>3200000</v>
      </c>
    </row>
    <row r="920" spans="1:5" ht="8.1" customHeight="1" x14ac:dyDescent="0.2">
      <c r="A920" s="395"/>
      <c r="B920" s="396"/>
      <c r="C920" s="352"/>
      <c r="D920" s="345"/>
      <c r="E920" s="346"/>
    </row>
    <row r="921" spans="1:5" x14ac:dyDescent="0.2">
      <c r="A921" s="395"/>
      <c r="B921" s="396"/>
      <c r="C921" s="366" t="s">
        <v>82</v>
      </c>
      <c r="D921" s="357" t="s">
        <v>34</v>
      </c>
      <c r="E921" s="353">
        <v>3200000</v>
      </c>
    </row>
    <row r="922" spans="1:5" ht="8.1" customHeight="1" x14ac:dyDescent="0.2">
      <c r="A922" s="395"/>
      <c r="B922" s="396"/>
      <c r="C922" s="374"/>
      <c r="D922" s="359"/>
      <c r="E922" s="360"/>
    </row>
    <row r="923" spans="1:5" x14ac:dyDescent="0.2">
      <c r="A923" s="395"/>
      <c r="B923" s="396"/>
      <c r="C923" s="348" t="s">
        <v>227</v>
      </c>
      <c r="D923" s="361" t="s">
        <v>228</v>
      </c>
      <c r="E923" s="350">
        <f>SUM(E925:E927)</f>
        <v>1367714.2</v>
      </c>
    </row>
    <row r="924" spans="1:5" ht="8.1" customHeight="1" x14ac:dyDescent="0.2">
      <c r="A924" s="395"/>
      <c r="B924" s="396"/>
      <c r="C924" s="352"/>
      <c r="D924" s="345"/>
      <c r="E924" s="346"/>
    </row>
    <row r="925" spans="1:5" x14ac:dyDescent="0.2">
      <c r="A925" s="395"/>
      <c r="B925" s="396"/>
      <c r="C925" s="151" t="s">
        <v>103</v>
      </c>
      <c r="D925" s="110" t="s">
        <v>229</v>
      </c>
      <c r="E925" s="353">
        <v>1367714.2</v>
      </c>
    </row>
    <row r="926" spans="1:5" hidden="1" x14ac:dyDescent="0.2">
      <c r="A926" s="395"/>
      <c r="B926" s="396"/>
      <c r="C926" s="151" t="s">
        <v>101</v>
      </c>
      <c r="D926" s="110" t="s">
        <v>230</v>
      </c>
      <c r="E926" s="353"/>
    </row>
    <row r="927" spans="1:5" hidden="1" x14ac:dyDescent="0.2">
      <c r="A927" s="395"/>
      <c r="B927" s="396"/>
      <c r="C927" s="366" t="s">
        <v>102</v>
      </c>
      <c r="D927" s="357" t="s">
        <v>231</v>
      </c>
      <c r="E927" s="353"/>
    </row>
    <row r="928" spans="1:5" ht="8.1" customHeight="1" x14ac:dyDescent="0.2">
      <c r="A928" s="395"/>
      <c r="B928" s="396"/>
      <c r="C928" s="374"/>
      <c r="D928" s="359"/>
      <c r="E928" s="360"/>
    </row>
    <row r="929" spans="1:5" x14ac:dyDescent="0.2">
      <c r="A929" s="395"/>
      <c r="B929" s="396"/>
      <c r="C929" s="348" t="s">
        <v>232</v>
      </c>
      <c r="D929" s="361" t="s">
        <v>233</v>
      </c>
      <c r="E929" s="350">
        <f>SUM(E931:E938)</f>
        <v>13515723.01</v>
      </c>
    </row>
    <row r="930" spans="1:5" ht="8.1" customHeight="1" x14ac:dyDescent="0.2">
      <c r="A930" s="395"/>
      <c r="B930" s="396"/>
      <c r="C930" s="352"/>
      <c r="D930" s="345"/>
      <c r="E930" s="346"/>
    </row>
    <row r="931" spans="1:5" hidden="1" x14ac:dyDescent="0.2">
      <c r="A931" s="395"/>
      <c r="B931" s="396"/>
      <c r="C931" s="151" t="s">
        <v>111</v>
      </c>
      <c r="D931" s="110" t="s">
        <v>234</v>
      </c>
      <c r="E931" s="353"/>
    </row>
    <row r="932" spans="1:5" hidden="1" x14ac:dyDescent="0.2">
      <c r="A932" s="395"/>
      <c r="B932" s="396"/>
      <c r="C932" s="151" t="s">
        <v>235</v>
      </c>
      <c r="D932" s="110" t="s">
        <v>236</v>
      </c>
      <c r="E932" s="353"/>
    </row>
    <row r="933" spans="1:5" hidden="1" x14ac:dyDescent="0.2">
      <c r="A933" s="395"/>
      <c r="B933" s="396"/>
      <c r="C933" s="151" t="s">
        <v>402</v>
      </c>
      <c r="D933" s="110" t="s">
        <v>432</v>
      </c>
      <c r="E933" s="353"/>
    </row>
    <row r="934" spans="1:5" x14ac:dyDescent="0.2">
      <c r="A934" s="395"/>
      <c r="B934" s="396"/>
      <c r="C934" s="151" t="s">
        <v>104</v>
      </c>
      <c r="D934" s="110" t="s">
        <v>237</v>
      </c>
      <c r="E934" s="353">
        <v>7898031.0999999996</v>
      </c>
    </row>
    <row r="935" spans="1:5" hidden="1" x14ac:dyDescent="0.2">
      <c r="A935" s="395"/>
      <c r="B935" s="396"/>
      <c r="C935" s="151" t="s">
        <v>105</v>
      </c>
      <c r="D935" s="110" t="s">
        <v>238</v>
      </c>
      <c r="E935" s="353"/>
    </row>
    <row r="936" spans="1:5" hidden="1" x14ac:dyDescent="0.2">
      <c r="A936" s="395"/>
      <c r="B936" s="396"/>
      <c r="C936" s="151" t="s">
        <v>106</v>
      </c>
      <c r="D936" s="110" t="s">
        <v>433</v>
      </c>
      <c r="E936" s="353"/>
    </row>
    <row r="937" spans="1:5" x14ac:dyDescent="0.2">
      <c r="A937" s="395"/>
      <c r="B937" s="396"/>
      <c r="C937" s="151" t="s">
        <v>107</v>
      </c>
      <c r="D937" s="110" t="s">
        <v>240</v>
      </c>
      <c r="E937" s="353">
        <v>5617691.9100000001</v>
      </c>
    </row>
    <row r="938" spans="1:5" hidden="1" x14ac:dyDescent="0.2">
      <c r="A938" s="395"/>
      <c r="B938" s="396"/>
      <c r="C938" s="151" t="s">
        <v>241</v>
      </c>
      <c r="D938" s="110" t="s">
        <v>242</v>
      </c>
      <c r="E938" s="353"/>
    </row>
    <row r="939" spans="1:5" hidden="1" x14ac:dyDescent="0.2">
      <c r="A939" s="395"/>
      <c r="B939" s="396"/>
      <c r="C939" s="153"/>
      <c r="D939" s="167"/>
      <c r="E939" s="355"/>
    </row>
    <row r="940" spans="1:5" hidden="1" x14ac:dyDescent="0.2">
      <c r="A940" s="395"/>
      <c r="B940" s="396"/>
      <c r="C940" s="348" t="s">
        <v>375</v>
      </c>
      <c r="D940" s="361" t="s">
        <v>376</v>
      </c>
      <c r="E940" s="350"/>
    </row>
    <row r="941" spans="1:5" hidden="1" x14ac:dyDescent="0.2">
      <c r="A941" s="395"/>
      <c r="B941" s="396"/>
      <c r="C941" s="352"/>
      <c r="D941" s="345"/>
      <c r="E941" s="346"/>
    </row>
    <row r="942" spans="1:5" hidden="1" x14ac:dyDescent="0.2">
      <c r="A942" s="395"/>
      <c r="B942" s="396"/>
      <c r="C942" s="366" t="s">
        <v>337</v>
      </c>
      <c r="D942" s="357" t="s">
        <v>404</v>
      </c>
      <c r="E942" s="353"/>
    </row>
    <row r="943" spans="1:5" hidden="1" x14ac:dyDescent="0.2">
      <c r="A943" s="395"/>
      <c r="B943" s="396"/>
      <c r="C943" s="374"/>
      <c r="D943" s="359"/>
      <c r="E943" s="360"/>
    </row>
    <row r="944" spans="1:5" hidden="1" x14ac:dyDescent="0.2">
      <c r="A944" s="395"/>
      <c r="B944" s="396"/>
      <c r="C944" s="348" t="s">
        <v>243</v>
      </c>
      <c r="D944" s="361" t="s">
        <v>244</v>
      </c>
      <c r="E944" s="350"/>
    </row>
    <row r="945" spans="1:5" hidden="1" x14ac:dyDescent="0.2">
      <c r="A945" s="395"/>
      <c r="B945" s="396"/>
      <c r="C945" s="352"/>
      <c r="D945" s="345"/>
      <c r="E945" s="346"/>
    </row>
    <row r="946" spans="1:5" hidden="1" x14ac:dyDescent="0.2">
      <c r="A946" s="395"/>
      <c r="B946" s="396"/>
      <c r="C946" s="366" t="s">
        <v>405</v>
      </c>
      <c r="D946" s="357" t="s">
        <v>406</v>
      </c>
      <c r="E946" s="353"/>
    </row>
    <row r="947" spans="1:5" hidden="1" x14ac:dyDescent="0.2">
      <c r="A947" s="395"/>
      <c r="B947" s="396"/>
      <c r="C947" s="151" t="s">
        <v>108</v>
      </c>
      <c r="D947" s="110" t="s">
        <v>110</v>
      </c>
      <c r="E947" s="353"/>
    </row>
    <row r="948" spans="1:5" hidden="1" x14ac:dyDescent="0.2">
      <c r="A948" s="395"/>
      <c r="B948" s="396"/>
      <c r="C948" s="151" t="s">
        <v>83</v>
      </c>
      <c r="D948" s="110" t="s">
        <v>65</v>
      </c>
      <c r="E948" s="353"/>
    </row>
    <row r="949" spans="1:5" ht="8.1" customHeight="1" thickBot="1" x14ac:dyDescent="0.25">
      <c r="A949" s="395"/>
      <c r="B949" s="396"/>
      <c r="C949" s="381"/>
      <c r="D949" s="382"/>
      <c r="E949" s="383"/>
    </row>
    <row r="950" spans="1:5" ht="12.75" thickBot="1" x14ac:dyDescent="0.25">
      <c r="A950" s="395"/>
      <c r="B950" s="396"/>
      <c r="C950" s="338">
        <v>2</v>
      </c>
      <c r="D950" s="337" t="s">
        <v>35</v>
      </c>
      <c r="E950" s="370">
        <f>+E952+E959+E963+E972+E977</f>
        <v>11387426.43</v>
      </c>
    </row>
    <row r="951" spans="1:5" ht="8.1" customHeight="1" x14ac:dyDescent="0.2">
      <c r="A951" s="395"/>
      <c r="B951" s="396"/>
      <c r="C951" s="371"/>
      <c r="D951" s="372"/>
      <c r="E951" s="373"/>
    </row>
    <row r="952" spans="1:5" x14ac:dyDescent="0.2">
      <c r="A952" s="395"/>
      <c r="B952" s="396"/>
      <c r="C952" s="348" t="s">
        <v>245</v>
      </c>
      <c r="D952" s="361" t="s">
        <v>246</v>
      </c>
      <c r="E952" s="350">
        <f>SUM(E954:E957)</f>
        <v>6433947.8600000003</v>
      </c>
    </row>
    <row r="953" spans="1:5" ht="8.1" customHeight="1" x14ac:dyDescent="0.2">
      <c r="A953" s="395"/>
      <c r="B953" s="396"/>
      <c r="C953" s="352"/>
      <c r="D953" s="345"/>
      <c r="E953" s="346"/>
    </row>
    <row r="954" spans="1:5" x14ac:dyDescent="0.2">
      <c r="A954" s="406"/>
      <c r="B954" s="407"/>
      <c r="C954" s="151" t="s">
        <v>112</v>
      </c>
      <c r="D954" s="110" t="s">
        <v>247</v>
      </c>
      <c r="E954" s="353">
        <v>5600000</v>
      </c>
    </row>
    <row r="955" spans="1:5" x14ac:dyDescent="0.2">
      <c r="A955" s="395"/>
      <c r="B955" s="396"/>
      <c r="C955" s="379" t="s">
        <v>113</v>
      </c>
      <c r="D955" s="159" t="s">
        <v>248</v>
      </c>
      <c r="E955" s="380">
        <v>466640</v>
      </c>
    </row>
    <row r="956" spans="1:5" x14ac:dyDescent="0.2">
      <c r="A956" s="395"/>
      <c r="B956" s="396"/>
      <c r="C956" s="151" t="s">
        <v>114</v>
      </c>
      <c r="D956" s="110" t="s">
        <v>249</v>
      </c>
      <c r="E956" s="353">
        <v>367307.86</v>
      </c>
    </row>
    <row r="957" spans="1:5" hidden="1" x14ac:dyDescent="0.2">
      <c r="A957" s="395"/>
      <c r="B957" s="396"/>
      <c r="C957" s="151" t="s">
        <v>250</v>
      </c>
      <c r="D957" s="110" t="s">
        <v>434</v>
      </c>
      <c r="E957" s="353"/>
    </row>
    <row r="958" spans="1:5" hidden="1" x14ac:dyDescent="0.2">
      <c r="A958" s="395"/>
      <c r="B958" s="396"/>
      <c r="C958" s="153"/>
      <c r="D958" s="167"/>
      <c r="E958" s="355"/>
    </row>
    <row r="959" spans="1:5" hidden="1" x14ac:dyDescent="0.2">
      <c r="A959" s="395"/>
      <c r="B959" s="396"/>
      <c r="C959" s="348" t="s">
        <v>252</v>
      </c>
      <c r="D959" s="361" t="s">
        <v>371</v>
      </c>
      <c r="E959" s="350"/>
    </row>
    <row r="960" spans="1:5" hidden="1" x14ac:dyDescent="0.2">
      <c r="A960" s="395"/>
      <c r="B960" s="396"/>
      <c r="C960" s="352"/>
      <c r="D960" s="345"/>
      <c r="E960" s="346"/>
    </row>
    <row r="961" spans="1:5" hidden="1" x14ac:dyDescent="0.2">
      <c r="A961" s="395"/>
      <c r="B961" s="396"/>
      <c r="C961" s="366" t="s">
        <v>254</v>
      </c>
      <c r="D961" s="357" t="s">
        <v>407</v>
      </c>
      <c r="E961" s="353"/>
    </row>
    <row r="962" spans="1:5" hidden="1" x14ac:dyDescent="0.2">
      <c r="A962" s="395"/>
      <c r="B962" s="396"/>
      <c r="C962" s="374"/>
      <c r="D962" s="359"/>
      <c r="E962" s="360"/>
    </row>
    <row r="963" spans="1:5" hidden="1" x14ac:dyDescent="0.2">
      <c r="A963" s="395"/>
      <c r="B963" s="396"/>
      <c r="C963" s="348" t="s">
        <v>256</v>
      </c>
      <c r="D963" s="361" t="s">
        <v>257</v>
      </c>
      <c r="E963" s="350"/>
    </row>
    <row r="964" spans="1:5" hidden="1" x14ac:dyDescent="0.2">
      <c r="A964" s="395"/>
      <c r="B964" s="396"/>
      <c r="C964" s="352"/>
      <c r="D964" s="345"/>
      <c r="E964" s="346"/>
    </row>
    <row r="965" spans="1:5" hidden="1" x14ac:dyDescent="0.2">
      <c r="A965" s="395"/>
      <c r="B965" s="396"/>
      <c r="C965" s="151" t="s">
        <v>115</v>
      </c>
      <c r="D965" s="110" t="s">
        <v>258</v>
      </c>
      <c r="E965" s="353"/>
    </row>
    <row r="966" spans="1:5" hidden="1" x14ac:dyDescent="0.2">
      <c r="A966" s="395"/>
      <c r="B966" s="396"/>
      <c r="C966" s="151" t="s">
        <v>116</v>
      </c>
      <c r="D966" s="110" t="s">
        <v>435</v>
      </c>
      <c r="E966" s="353"/>
    </row>
    <row r="967" spans="1:5" hidden="1" x14ac:dyDescent="0.2">
      <c r="A967" s="395"/>
      <c r="B967" s="396"/>
      <c r="C967" s="151" t="s">
        <v>117</v>
      </c>
      <c r="D967" s="110" t="s">
        <v>259</v>
      </c>
      <c r="E967" s="353"/>
    </row>
    <row r="968" spans="1:5" hidden="1" x14ac:dyDescent="0.2">
      <c r="A968" s="395"/>
      <c r="B968" s="396"/>
      <c r="C968" s="151" t="s">
        <v>118</v>
      </c>
      <c r="D968" s="110" t="s">
        <v>260</v>
      </c>
      <c r="E968" s="353"/>
    </row>
    <row r="969" spans="1:5" hidden="1" x14ac:dyDescent="0.2">
      <c r="A969" s="395"/>
      <c r="B969" s="396"/>
      <c r="C969" s="151" t="s">
        <v>119</v>
      </c>
      <c r="D969" s="110" t="s">
        <v>261</v>
      </c>
      <c r="E969" s="353"/>
    </row>
    <row r="970" spans="1:5" hidden="1" x14ac:dyDescent="0.2">
      <c r="A970" s="395"/>
      <c r="B970" s="396"/>
      <c r="C970" s="151" t="s">
        <v>120</v>
      </c>
      <c r="D970" s="110" t="s">
        <v>436</v>
      </c>
      <c r="E970" s="353"/>
    </row>
    <row r="971" spans="1:5" ht="8.1" customHeight="1" x14ac:dyDescent="0.2">
      <c r="A971" s="395"/>
      <c r="B971" s="396"/>
      <c r="C971" s="153"/>
      <c r="D971" s="167"/>
      <c r="E971" s="355"/>
    </row>
    <row r="972" spans="1:5" x14ac:dyDescent="0.2">
      <c r="A972" s="395"/>
      <c r="B972" s="396"/>
      <c r="C972" s="348" t="s">
        <v>263</v>
      </c>
      <c r="D972" s="361" t="s">
        <v>264</v>
      </c>
      <c r="E972" s="350">
        <f>SUM(E974:E975)</f>
        <v>234985.31</v>
      </c>
    </row>
    <row r="973" spans="1:5" ht="8.1" customHeight="1" x14ac:dyDescent="0.2">
      <c r="A973" s="395"/>
      <c r="B973" s="396"/>
      <c r="C973" s="352"/>
      <c r="D973" s="345"/>
      <c r="E973" s="346"/>
    </row>
    <row r="974" spans="1:5" hidden="1" x14ac:dyDescent="0.2">
      <c r="A974" s="395"/>
      <c r="B974" s="396"/>
      <c r="C974" s="151" t="s">
        <v>121</v>
      </c>
      <c r="D974" s="110" t="s">
        <v>265</v>
      </c>
      <c r="E974" s="353"/>
    </row>
    <row r="975" spans="1:5" x14ac:dyDescent="0.2">
      <c r="A975" s="395"/>
      <c r="B975" s="396"/>
      <c r="C975" s="151" t="s">
        <v>122</v>
      </c>
      <c r="D975" s="110" t="s">
        <v>266</v>
      </c>
      <c r="E975" s="353">
        <v>234985.31</v>
      </c>
    </row>
    <row r="976" spans="1:5" ht="8.1" customHeight="1" x14ac:dyDescent="0.2">
      <c r="A976" s="395"/>
      <c r="B976" s="396"/>
      <c r="C976" s="153"/>
      <c r="D976" s="167"/>
      <c r="E976" s="355"/>
    </row>
    <row r="977" spans="1:5" x14ac:dyDescent="0.2">
      <c r="A977" s="395"/>
      <c r="B977" s="396"/>
      <c r="C977" s="348" t="s">
        <v>267</v>
      </c>
      <c r="D977" s="361" t="s">
        <v>268</v>
      </c>
      <c r="E977" s="350">
        <f>SUM(E979:E986)</f>
        <v>4718493.26</v>
      </c>
    </row>
    <row r="978" spans="1:5" ht="8.1" customHeight="1" x14ac:dyDescent="0.2">
      <c r="A978" s="395"/>
      <c r="B978" s="396"/>
      <c r="C978" s="352"/>
      <c r="D978" s="345"/>
      <c r="E978" s="346"/>
    </row>
    <row r="979" spans="1:5" x14ac:dyDescent="0.2">
      <c r="A979" s="395"/>
      <c r="B979" s="396"/>
      <c r="C979" s="151" t="s">
        <v>123</v>
      </c>
      <c r="D979" s="166" t="s">
        <v>269</v>
      </c>
      <c r="E979" s="353">
        <v>1192837.8400000001</v>
      </c>
    </row>
    <row r="980" spans="1:5" hidden="1" x14ac:dyDescent="0.2">
      <c r="A980" s="395"/>
      <c r="B980" s="396"/>
      <c r="C980" s="151" t="s">
        <v>270</v>
      </c>
      <c r="D980" s="166" t="s">
        <v>271</v>
      </c>
      <c r="E980" s="353"/>
    </row>
    <row r="981" spans="1:5" x14ac:dyDescent="0.2">
      <c r="A981" s="395"/>
      <c r="B981" s="396"/>
      <c r="C981" s="151" t="s">
        <v>124</v>
      </c>
      <c r="D981" s="166" t="s">
        <v>272</v>
      </c>
      <c r="E981" s="353">
        <v>355051.5</v>
      </c>
    </row>
    <row r="982" spans="1:5" x14ac:dyDescent="0.2">
      <c r="A982" s="395"/>
      <c r="B982" s="396"/>
      <c r="C982" s="151" t="s">
        <v>125</v>
      </c>
      <c r="D982" s="166" t="s">
        <v>273</v>
      </c>
      <c r="E982" s="353">
        <v>492473</v>
      </c>
    </row>
    <row r="983" spans="1:5" x14ac:dyDescent="0.2">
      <c r="A983" s="395"/>
      <c r="B983" s="396"/>
      <c r="C983" s="151" t="s">
        <v>126</v>
      </c>
      <c r="D983" s="166" t="s">
        <v>274</v>
      </c>
      <c r="E983" s="353">
        <v>1870003</v>
      </c>
    </row>
    <row r="984" spans="1:5" x14ac:dyDescent="0.2">
      <c r="A984" s="395"/>
      <c r="B984" s="396"/>
      <c r="C984" s="151" t="s">
        <v>275</v>
      </c>
      <c r="D984" s="166" t="s">
        <v>276</v>
      </c>
      <c r="E984" s="353">
        <v>65641</v>
      </c>
    </row>
    <row r="985" spans="1:5" x14ac:dyDescent="0.2">
      <c r="A985" s="395"/>
      <c r="B985" s="396"/>
      <c r="C985" s="151" t="s">
        <v>342</v>
      </c>
      <c r="D985" s="166" t="s">
        <v>410</v>
      </c>
      <c r="E985" s="353">
        <v>12930</v>
      </c>
    </row>
    <row r="986" spans="1:5" x14ac:dyDescent="0.2">
      <c r="A986" s="395"/>
      <c r="B986" s="396"/>
      <c r="C986" s="151" t="s">
        <v>127</v>
      </c>
      <c r="D986" s="166" t="s">
        <v>437</v>
      </c>
      <c r="E986" s="353">
        <v>729556.92</v>
      </c>
    </row>
    <row r="987" spans="1:5" ht="12.75" thickBot="1" x14ac:dyDescent="0.25">
      <c r="A987" s="395"/>
      <c r="B987" s="396"/>
      <c r="C987" s="381"/>
      <c r="D987" s="382"/>
      <c r="E987" s="383"/>
    </row>
    <row r="988" spans="1:5" ht="12.75" thickBot="1" x14ac:dyDescent="0.25">
      <c r="A988" s="395"/>
      <c r="B988" s="396"/>
      <c r="C988" s="338">
        <v>5</v>
      </c>
      <c r="D988" s="337" t="s">
        <v>66</v>
      </c>
      <c r="E988" s="370"/>
    </row>
    <row r="989" spans="1:5" hidden="1" x14ac:dyDescent="0.2">
      <c r="A989" s="395"/>
      <c r="B989" s="396"/>
      <c r="C989" s="371"/>
      <c r="D989" s="372"/>
      <c r="E989" s="373"/>
    </row>
    <row r="990" spans="1:5" hidden="1" x14ac:dyDescent="0.2">
      <c r="A990" s="395"/>
      <c r="B990" s="396"/>
      <c r="C990" s="348" t="s">
        <v>278</v>
      </c>
      <c r="D990" s="361" t="s">
        <v>279</v>
      </c>
      <c r="E990" s="350"/>
    </row>
    <row r="991" spans="1:5" hidden="1" x14ac:dyDescent="0.2">
      <c r="A991" s="395"/>
      <c r="B991" s="396"/>
      <c r="C991" s="352"/>
      <c r="D991" s="345"/>
      <c r="E991" s="346"/>
    </row>
    <row r="992" spans="1:5" hidden="1" x14ac:dyDescent="0.2">
      <c r="A992" s="395"/>
      <c r="B992" s="396"/>
      <c r="C992" s="154" t="s">
        <v>280</v>
      </c>
      <c r="D992" s="166" t="s">
        <v>438</v>
      </c>
      <c r="E992" s="353"/>
    </row>
    <row r="993" spans="1:5" hidden="1" x14ac:dyDescent="0.2">
      <c r="A993" s="395"/>
      <c r="B993" s="396"/>
      <c r="C993" s="151" t="s">
        <v>282</v>
      </c>
      <c r="D993" s="110" t="s">
        <v>283</v>
      </c>
      <c r="E993" s="353"/>
    </row>
    <row r="994" spans="1:5" hidden="1" x14ac:dyDescent="0.2">
      <c r="A994" s="395"/>
      <c r="B994" s="396"/>
      <c r="C994" s="151" t="s">
        <v>129</v>
      </c>
      <c r="D994" s="110" t="s">
        <v>284</v>
      </c>
      <c r="E994" s="353"/>
    </row>
    <row r="995" spans="1:5" hidden="1" x14ac:dyDescent="0.2">
      <c r="A995" s="395"/>
      <c r="B995" s="396"/>
      <c r="C995" s="151" t="s">
        <v>130</v>
      </c>
      <c r="D995" s="110" t="s">
        <v>285</v>
      </c>
      <c r="E995" s="353"/>
    </row>
    <row r="996" spans="1:5" hidden="1" x14ac:dyDescent="0.2">
      <c r="A996" s="395"/>
      <c r="B996" s="396"/>
      <c r="C996" s="151" t="s">
        <v>131</v>
      </c>
      <c r="D996" s="110" t="s">
        <v>286</v>
      </c>
      <c r="E996" s="353"/>
    </row>
    <row r="997" spans="1:5" hidden="1" x14ac:dyDescent="0.2">
      <c r="A997" s="395"/>
      <c r="B997" s="396"/>
      <c r="C997" s="151" t="s">
        <v>132</v>
      </c>
      <c r="D997" s="110" t="s">
        <v>287</v>
      </c>
      <c r="E997" s="353"/>
    </row>
    <row r="998" spans="1:5" hidden="1" x14ac:dyDescent="0.2">
      <c r="A998" s="395"/>
      <c r="B998" s="396"/>
      <c r="C998" s="151" t="s">
        <v>288</v>
      </c>
      <c r="D998" s="110" t="s">
        <v>289</v>
      </c>
      <c r="E998" s="353"/>
    </row>
    <row r="999" spans="1:5" hidden="1" x14ac:dyDescent="0.2">
      <c r="A999" s="395"/>
      <c r="B999" s="396"/>
      <c r="C999" s="151" t="s">
        <v>133</v>
      </c>
      <c r="D999" s="166" t="s">
        <v>439</v>
      </c>
      <c r="E999" s="353"/>
    </row>
    <row r="1000" spans="1:5" hidden="1" x14ac:dyDescent="0.2">
      <c r="A1000" s="395"/>
      <c r="B1000" s="396"/>
      <c r="C1000" s="153"/>
      <c r="D1000" s="167"/>
      <c r="E1000" s="355"/>
    </row>
    <row r="1001" spans="1:5" hidden="1" x14ac:dyDescent="0.2">
      <c r="A1001" s="395"/>
      <c r="B1001" s="396"/>
      <c r="C1001" s="348" t="s">
        <v>291</v>
      </c>
      <c r="D1001" s="361" t="s">
        <v>292</v>
      </c>
      <c r="E1001" s="350"/>
    </row>
    <row r="1002" spans="1:5" hidden="1" x14ac:dyDescent="0.2">
      <c r="A1002" s="395"/>
      <c r="B1002" s="396"/>
      <c r="C1002" s="352"/>
      <c r="D1002" s="345"/>
      <c r="E1002" s="346"/>
    </row>
    <row r="1003" spans="1:5" hidden="1" x14ac:dyDescent="0.2">
      <c r="A1003" s="395"/>
      <c r="B1003" s="396"/>
      <c r="C1003" s="151" t="s">
        <v>293</v>
      </c>
      <c r="D1003" s="110" t="s">
        <v>294</v>
      </c>
      <c r="E1003" s="353"/>
    </row>
    <row r="1004" spans="1:5" hidden="1" x14ac:dyDescent="0.2">
      <c r="A1004" s="395"/>
      <c r="B1004" s="396"/>
      <c r="C1004" s="151" t="s">
        <v>295</v>
      </c>
      <c r="D1004" s="110" t="s">
        <v>296</v>
      </c>
      <c r="E1004" s="353"/>
    </row>
    <row r="1005" spans="1:5" hidden="1" x14ac:dyDescent="0.2">
      <c r="A1005" s="395"/>
      <c r="B1005" s="396"/>
      <c r="C1005" s="127"/>
      <c r="D1005" s="115"/>
      <c r="E1005" s="126"/>
    </row>
    <row r="1006" spans="1:5" hidden="1" x14ac:dyDescent="0.2">
      <c r="A1006" s="395"/>
      <c r="B1006" s="396"/>
      <c r="C1006" s="348" t="s">
        <v>299</v>
      </c>
      <c r="D1006" s="361" t="s">
        <v>292</v>
      </c>
      <c r="E1006" s="350"/>
    </row>
    <row r="1007" spans="1:5" hidden="1" x14ac:dyDescent="0.2">
      <c r="A1007" s="395"/>
      <c r="B1007" s="396"/>
      <c r="C1007" s="352"/>
      <c r="D1007" s="345"/>
      <c r="E1007" s="346"/>
    </row>
    <row r="1008" spans="1:5" hidden="1" x14ac:dyDescent="0.2">
      <c r="A1008" s="395"/>
      <c r="B1008" s="396"/>
      <c r="C1008" s="151" t="s">
        <v>347</v>
      </c>
      <c r="D1008" s="110" t="s">
        <v>408</v>
      </c>
      <c r="E1008" s="353"/>
    </row>
    <row r="1009" spans="1:5" hidden="1" x14ac:dyDescent="0.2">
      <c r="A1009" s="395"/>
      <c r="B1009" s="396"/>
      <c r="C1009" s="151" t="s">
        <v>300</v>
      </c>
      <c r="D1009" s="110" t="s">
        <v>301</v>
      </c>
      <c r="E1009" s="353"/>
    </row>
    <row r="1010" spans="1:5" ht="8.1" customHeight="1" thickBot="1" x14ac:dyDescent="0.25">
      <c r="A1010" s="395"/>
      <c r="B1010" s="396"/>
      <c r="C1010" s="381"/>
      <c r="D1010" s="382"/>
      <c r="E1010" s="383"/>
    </row>
    <row r="1011" spans="1:5" ht="12.75" thickBot="1" x14ac:dyDescent="0.25">
      <c r="A1011" s="395"/>
      <c r="B1011" s="396"/>
      <c r="C1011" s="338">
        <v>6</v>
      </c>
      <c r="D1011" s="337" t="s">
        <v>302</v>
      </c>
      <c r="E1011" s="370">
        <f>+E1013+E1018+E1022+E1026</f>
        <v>484686.72</v>
      </c>
    </row>
    <row r="1012" spans="1:5" hidden="1" x14ac:dyDescent="0.2">
      <c r="A1012" s="395"/>
      <c r="B1012" s="396"/>
      <c r="C1012" s="371"/>
      <c r="D1012" s="372"/>
      <c r="E1012" s="373"/>
    </row>
    <row r="1013" spans="1:5" hidden="1" x14ac:dyDescent="0.2">
      <c r="A1013" s="395"/>
      <c r="B1013" s="396"/>
      <c r="C1013" s="348" t="s">
        <v>303</v>
      </c>
      <c r="D1013" s="361" t="s">
        <v>304</v>
      </c>
      <c r="E1013" s="350"/>
    </row>
    <row r="1014" spans="1:5" hidden="1" x14ac:dyDescent="0.2">
      <c r="A1014" s="395"/>
      <c r="B1014" s="396"/>
      <c r="C1014" s="352"/>
      <c r="D1014" s="345"/>
      <c r="E1014" s="346"/>
    </row>
    <row r="1015" spans="1:5" hidden="1" x14ac:dyDescent="0.2">
      <c r="A1015" s="395"/>
      <c r="B1015" s="396"/>
      <c r="C1015" s="384" t="s">
        <v>353</v>
      </c>
      <c r="D1015" s="375" t="s">
        <v>440</v>
      </c>
      <c r="E1015" s="353"/>
    </row>
    <row r="1016" spans="1:5" hidden="1" x14ac:dyDescent="0.2">
      <c r="A1016" s="395"/>
      <c r="B1016" s="396"/>
      <c r="C1016" s="384" t="s">
        <v>84</v>
      </c>
      <c r="D1016" s="375" t="s">
        <v>441</v>
      </c>
      <c r="E1016" s="353"/>
    </row>
    <row r="1017" spans="1:5" ht="8.1" customHeight="1" x14ac:dyDescent="0.2">
      <c r="A1017" s="395"/>
      <c r="B1017" s="396"/>
      <c r="C1017" s="385"/>
      <c r="D1017" s="386"/>
      <c r="E1017" s="360"/>
    </row>
    <row r="1018" spans="1:5" x14ac:dyDescent="0.2">
      <c r="A1018" s="395"/>
      <c r="B1018" s="396"/>
      <c r="C1018" s="348" t="s">
        <v>306</v>
      </c>
      <c r="D1018" s="361" t="s">
        <v>307</v>
      </c>
      <c r="E1018" s="350">
        <f>SUM(E1020)</f>
        <v>484686.72</v>
      </c>
    </row>
    <row r="1019" spans="1:5" ht="8.1" customHeight="1" x14ac:dyDescent="0.2">
      <c r="A1019" s="395"/>
      <c r="B1019" s="396"/>
      <c r="C1019" s="352"/>
      <c r="D1019" s="345"/>
      <c r="E1019" s="346"/>
    </row>
    <row r="1020" spans="1:5" x14ac:dyDescent="0.2">
      <c r="A1020" s="395"/>
      <c r="B1020" s="396"/>
      <c r="C1020" s="384" t="s">
        <v>339</v>
      </c>
      <c r="D1020" s="375" t="s">
        <v>36</v>
      </c>
      <c r="E1020" s="353">
        <v>484686.72</v>
      </c>
    </row>
    <row r="1021" spans="1:5" hidden="1" x14ac:dyDescent="0.2">
      <c r="A1021" s="395"/>
      <c r="B1021" s="396"/>
      <c r="C1021" s="385"/>
      <c r="D1021" s="386"/>
      <c r="E1021" s="360"/>
    </row>
    <row r="1022" spans="1:5" hidden="1" x14ac:dyDescent="0.2">
      <c r="A1022" s="395"/>
      <c r="B1022" s="396"/>
      <c r="C1022" s="348" t="s">
        <v>349</v>
      </c>
      <c r="D1022" s="361" t="s">
        <v>351</v>
      </c>
      <c r="E1022" s="350"/>
    </row>
    <row r="1023" spans="1:5" hidden="1" x14ac:dyDescent="0.2">
      <c r="A1023" s="395"/>
      <c r="B1023" s="396"/>
      <c r="C1023" s="352"/>
      <c r="D1023" s="345"/>
      <c r="E1023" s="346"/>
    </row>
    <row r="1024" spans="1:5" hidden="1" x14ac:dyDescent="0.2">
      <c r="A1024" s="343"/>
      <c r="B1024" s="334"/>
      <c r="C1024" s="384" t="s">
        <v>350</v>
      </c>
      <c r="D1024" s="375" t="s">
        <v>352</v>
      </c>
      <c r="E1024" s="353"/>
    </row>
    <row r="1025" spans="1:5" hidden="1" x14ac:dyDescent="0.2">
      <c r="A1025" s="343"/>
      <c r="B1025" s="334"/>
      <c r="C1025" s="385"/>
      <c r="D1025" s="386"/>
      <c r="E1025" s="360"/>
    </row>
    <row r="1026" spans="1:5" hidden="1" x14ac:dyDescent="0.2">
      <c r="A1026" s="343"/>
      <c r="B1026" s="334"/>
      <c r="C1026" s="348" t="s">
        <v>308</v>
      </c>
      <c r="D1026" s="361" t="s">
        <v>309</v>
      </c>
      <c r="E1026" s="350"/>
    </row>
    <row r="1027" spans="1:5" hidden="1" x14ac:dyDescent="0.2">
      <c r="A1027" s="343"/>
      <c r="B1027" s="334"/>
      <c r="C1027" s="352"/>
      <c r="D1027" s="345"/>
      <c r="E1027" s="346"/>
    </row>
    <row r="1028" spans="1:5" hidden="1" x14ac:dyDescent="0.2">
      <c r="A1028" s="343"/>
      <c r="B1028" s="334"/>
      <c r="C1028" s="366" t="s">
        <v>85</v>
      </c>
      <c r="D1028" s="357" t="s">
        <v>310</v>
      </c>
      <c r="E1028" s="353"/>
    </row>
    <row r="1029" spans="1:5" hidden="1" x14ac:dyDescent="0.2">
      <c r="A1029" s="343"/>
      <c r="B1029" s="334"/>
      <c r="C1029" s="366" t="s">
        <v>311</v>
      </c>
      <c r="D1029" s="357" t="s">
        <v>372</v>
      </c>
      <c r="E1029" s="353"/>
    </row>
    <row r="1030" spans="1:5" hidden="1" x14ac:dyDescent="0.2">
      <c r="A1030" s="343"/>
      <c r="B1030" s="334"/>
      <c r="C1030" s="387"/>
      <c r="D1030" s="388"/>
      <c r="E1030" s="389"/>
    </row>
    <row r="1031" spans="1:5" ht="12.75" hidden="1" thickBot="1" x14ac:dyDescent="0.25">
      <c r="A1031" s="343"/>
      <c r="B1031" s="334"/>
      <c r="C1031" s="338">
        <v>9</v>
      </c>
      <c r="D1031" s="337" t="s">
        <v>313</v>
      </c>
      <c r="E1031" s="370"/>
    </row>
    <row r="1032" spans="1:5" hidden="1" x14ac:dyDescent="0.2">
      <c r="A1032" s="343"/>
      <c r="B1032" s="334"/>
      <c r="C1032" s="371"/>
      <c r="D1032" s="372"/>
      <c r="E1032" s="373"/>
    </row>
    <row r="1033" spans="1:5" hidden="1" x14ac:dyDescent="0.2">
      <c r="A1033" s="343"/>
      <c r="B1033" s="334"/>
      <c r="C1033" s="348" t="s">
        <v>318</v>
      </c>
      <c r="D1033" s="361" t="s">
        <v>319</v>
      </c>
      <c r="E1033" s="350"/>
    </row>
    <row r="1034" spans="1:5" hidden="1" x14ac:dyDescent="0.2">
      <c r="A1034" s="343"/>
      <c r="B1034" s="334"/>
      <c r="C1034" s="352"/>
      <c r="D1034" s="345"/>
      <c r="E1034" s="346"/>
    </row>
    <row r="1035" spans="1:5" hidden="1" x14ac:dyDescent="0.2">
      <c r="A1035" s="343"/>
      <c r="B1035" s="334"/>
      <c r="C1035" s="151" t="s">
        <v>134</v>
      </c>
      <c r="D1035" s="143" t="s">
        <v>320</v>
      </c>
      <c r="E1035" s="353"/>
    </row>
    <row r="1036" spans="1:5" hidden="1" x14ac:dyDescent="0.2">
      <c r="A1036" s="343"/>
      <c r="B1036" s="334"/>
      <c r="C1036" s="366" t="s">
        <v>321</v>
      </c>
      <c r="D1036" s="357" t="s">
        <v>322</v>
      </c>
      <c r="E1036" s="353"/>
    </row>
    <row r="1037" spans="1:5" ht="12.75" thickBot="1" x14ac:dyDescent="0.25">
      <c r="A1037" s="343"/>
      <c r="B1037" s="334"/>
      <c r="C1037" s="390"/>
      <c r="D1037" s="391"/>
      <c r="E1037" s="392"/>
    </row>
    <row r="1038" spans="1:5" ht="21.95" customHeight="1" thickBot="1" x14ac:dyDescent="0.25">
      <c r="A1038" s="436" t="s">
        <v>373</v>
      </c>
      <c r="B1038" s="393">
        <f>+B841</f>
        <v>254176186.94</v>
      </c>
      <c r="C1038" s="463" t="s">
        <v>374</v>
      </c>
      <c r="D1038" s="464"/>
      <c r="E1038" s="394">
        <f>+E1031+E1011+E988+E950+E876+E835</f>
        <v>254176186.97299999</v>
      </c>
    </row>
    <row r="1039" spans="1:5" s="411" customFormat="1" ht="12.75" thickBot="1" x14ac:dyDescent="0.25">
      <c r="A1039" s="70"/>
      <c r="B1039" s="408"/>
      <c r="C1039" s="70"/>
      <c r="D1039" s="409"/>
      <c r="E1039" s="410"/>
    </row>
    <row r="1040" spans="1:5" s="411" customFormat="1" ht="21.95" customHeight="1" thickBot="1" x14ac:dyDescent="0.25">
      <c r="A1040" s="434" t="s">
        <v>359</v>
      </c>
      <c r="B1040" s="435" t="s">
        <v>360</v>
      </c>
      <c r="C1040" s="468" t="s">
        <v>361</v>
      </c>
      <c r="D1040" s="469"/>
      <c r="E1040" s="330" t="s">
        <v>360</v>
      </c>
    </row>
    <row r="1041" spans="1:5" s="411" customFormat="1" ht="8.25" customHeight="1" thickBot="1" x14ac:dyDescent="0.25">
      <c r="A1041" s="343"/>
      <c r="B1041" s="334"/>
      <c r="C1041" s="395"/>
      <c r="D1041" s="396"/>
      <c r="E1041" s="397"/>
    </row>
    <row r="1042" spans="1:5" s="411" customFormat="1" ht="22.5" customHeight="1" thickBot="1" x14ac:dyDescent="0.25">
      <c r="A1042" s="336" t="s">
        <v>377</v>
      </c>
      <c r="B1042" s="337"/>
      <c r="C1042" s="338" t="s">
        <v>30</v>
      </c>
      <c r="D1042" s="337" t="s">
        <v>153</v>
      </c>
      <c r="E1042" s="339">
        <f>E1045+E1051+E1056+E1065+E1073+E1079</f>
        <v>209015994.5</v>
      </c>
    </row>
    <row r="1043" spans="1:5" s="411" customFormat="1" hidden="1" x14ac:dyDescent="0.2">
      <c r="A1043" s="80"/>
      <c r="B1043" s="334"/>
      <c r="C1043" s="340"/>
      <c r="D1043" s="341" t="s">
        <v>390</v>
      </c>
      <c r="E1043" s="342"/>
    </row>
    <row r="1044" spans="1:5" s="411" customFormat="1" ht="8.1" customHeight="1" x14ac:dyDescent="0.2">
      <c r="A1044" s="343"/>
      <c r="B1044" s="334"/>
      <c r="C1044" s="344"/>
      <c r="D1044" s="345"/>
      <c r="E1044" s="346"/>
    </row>
    <row r="1045" spans="1:5" s="411" customFormat="1" x14ac:dyDescent="0.2">
      <c r="A1045" s="398" t="s">
        <v>475</v>
      </c>
      <c r="B1045" s="347">
        <v>536207446.41000003</v>
      </c>
      <c r="C1045" s="348" t="s">
        <v>362</v>
      </c>
      <c r="D1045" s="349" t="s">
        <v>154</v>
      </c>
      <c r="E1045" s="350">
        <f>SUM(E1047:E1049)</f>
        <v>133188445.7</v>
      </c>
    </row>
    <row r="1046" spans="1:5" s="411" customFormat="1" ht="8.1" customHeight="1" x14ac:dyDescent="0.2">
      <c r="A1046" s="343"/>
      <c r="B1046" s="334"/>
      <c r="C1046" s="352"/>
      <c r="D1046" s="345"/>
      <c r="E1046" s="346"/>
    </row>
    <row r="1047" spans="1:5" s="411" customFormat="1" hidden="1" x14ac:dyDescent="0.2">
      <c r="A1047" s="343"/>
      <c r="B1047" s="334"/>
      <c r="C1047" s="114" t="s">
        <v>67</v>
      </c>
      <c r="D1047" s="110" t="s">
        <v>423</v>
      </c>
      <c r="E1047" s="353"/>
    </row>
    <row r="1048" spans="1:5" s="411" customFormat="1" x14ac:dyDescent="0.2">
      <c r="A1048" s="405"/>
      <c r="B1048" s="351"/>
      <c r="C1048" s="114" t="s">
        <v>156</v>
      </c>
      <c r="D1048" s="110" t="s">
        <v>363</v>
      </c>
      <c r="E1048" s="353">
        <v>133188445.7</v>
      </c>
    </row>
    <row r="1049" spans="1:5" s="411" customFormat="1" hidden="1" x14ac:dyDescent="0.2">
      <c r="A1049" s="343"/>
      <c r="B1049" s="334"/>
      <c r="C1049" s="114" t="s">
        <v>158</v>
      </c>
      <c r="D1049" s="110" t="s">
        <v>364</v>
      </c>
      <c r="E1049" s="353"/>
    </row>
    <row r="1050" spans="1:5" s="411" customFormat="1" hidden="1" x14ac:dyDescent="0.2">
      <c r="A1050" s="405"/>
      <c r="B1050" s="351"/>
      <c r="C1050" s="354"/>
      <c r="D1050" s="167"/>
      <c r="E1050" s="355"/>
    </row>
    <row r="1051" spans="1:5" s="411" customFormat="1" hidden="1" x14ac:dyDescent="0.2">
      <c r="A1051" s="405"/>
      <c r="B1051" s="351"/>
      <c r="C1051" s="348" t="s">
        <v>160</v>
      </c>
      <c r="D1051" s="349" t="s">
        <v>161</v>
      </c>
      <c r="E1051" s="350"/>
    </row>
    <row r="1052" spans="1:5" s="411" customFormat="1" hidden="1" x14ac:dyDescent="0.2">
      <c r="A1052" s="405"/>
      <c r="B1052" s="351"/>
      <c r="C1052" s="352"/>
      <c r="D1052" s="345"/>
      <c r="E1052" s="346"/>
    </row>
    <row r="1053" spans="1:5" s="411" customFormat="1" hidden="1" x14ac:dyDescent="0.2">
      <c r="A1053" s="343"/>
      <c r="B1053" s="334"/>
      <c r="C1053" s="114" t="s">
        <v>68</v>
      </c>
      <c r="D1053" s="110" t="s">
        <v>32</v>
      </c>
      <c r="E1053" s="353"/>
    </row>
    <row r="1054" spans="1:5" s="411" customFormat="1" hidden="1" x14ac:dyDescent="0.2">
      <c r="A1054" s="395"/>
      <c r="B1054" s="396"/>
      <c r="C1054" s="356" t="s">
        <v>69</v>
      </c>
      <c r="D1054" s="357" t="s">
        <v>31</v>
      </c>
      <c r="E1054" s="353"/>
    </row>
    <row r="1055" spans="1:5" s="411" customFormat="1" ht="8.1" customHeight="1" x14ac:dyDescent="0.2">
      <c r="A1055" s="395"/>
      <c r="B1055" s="396"/>
      <c r="C1055" s="358"/>
      <c r="D1055" s="359"/>
      <c r="E1055" s="360"/>
    </row>
    <row r="1056" spans="1:5" s="411" customFormat="1" x14ac:dyDescent="0.2">
      <c r="A1056" s="395"/>
      <c r="B1056" s="396"/>
      <c r="C1056" s="348" t="s">
        <v>162</v>
      </c>
      <c r="D1056" s="349" t="s">
        <v>163</v>
      </c>
      <c r="E1056" s="350">
        <f>SUM(E1058:E1062)</f>
        <v>36713279.690000005</v>
      </c>
    </row>
    <row r="1057" spans="1:5" s="411" customFormat="1" ht="8.1" customHeight="1" x14ac:dyDescent="0.2">
      <c r="A1057" s="395"/>
      <c r="B1057" s="396"/>
      <c r="C1057" s="352"/>
      <c r="D1057" s="345"/>
      <c r="E1057" s="346"/>
    </row>
    <row r="1058" spans="1:5" s="411" customFormat="1" x14ac:dyDescent="0.2">
      <c r="A1058" s="395"/>
      <c r="B1058" s="396"/>
      <c r="C1058" s="114" t="s">
        <v>70</v>
      </c>
      <c r="D1058" s="110" t="s">
        <v>391</v>
      </c>
      <c r="E1058" s="353">
        <v>4683900</v>
      </c>
    </row>
    <row r="1059" spans="1:5" s="411" customFormat="1" x14ac:dyDescent="0.2">
      <c r="A1059" s="395"/>
      <c r="B1059" s="396"/>
      <c r="C1059" s="114" t="s">
        <v>71</v>
      </c>
      <c r="D1059" s="110" t="s">
        <v>392</v>
      </c>
      <c r="E1059" s="353">
        <v>18441258</v>
      </c>
    </row>
    <row r="1060" spans="1:5" s="411" customFormat="1" x14ac:dyDescent="0.2">
      <c r="A1060" s="395"/>
      <c r="B1060" s="396"/>
      <c r="C1060" s="114" t="s">
        <v>72</v>
      </c>
      <c r="D1060" s="110" t="s">
        <v>393</v>
      </c>
      <c r="E1060" s="353">
        <v>9987325.9900000002</v>
      </c>
    </row>
    <row r="1061" spans="1:5" s="411" customFormat="1" hidden="1" x14ac:dyDescent="0.2">
      <c r="A1061" s="395"/>
      <c r="B1061" s="396"/>
      <c r="C1061" s="114" t="s">
        <v>167</v>
      </c>
      <c r="D1061" s="110" t="s">
        <v>424</v>
      </c>
      <c r="E1061" s="353"/>
    </row>
    <row r="1062" spans="1:5" s="411" customFormat="1" x14ac:dyDescent="0.2">
      <c r="A1062" s="395"/>
      <c r="B1062" s="396"/>
      <c r="C1062" s="114" t="s">
        <v>73</v>
      </c>
      <c r="D1062" s="110" t="s">
        <v>169</v>
      </c>
      <c r="E1062" s="353">
        <v>3600795.7</v>
      </c>
    </row>
    <row r="1063" spans="1:5" s="411" customFormat="1" ht="8.1" customHeight="1" x14ac:dyDescent="0.2">
      <c r="A1063" s="395"/>
      <c r="B1063" s="396"/>
      <c r="C1063" s="354"/>
      <c r="D1063" s="167"/>
      <c r="E1063" s="353"/>
    </row>
    <row r="1064" spans="1:5" s="411" customFormat="1" hidden="1" x14ac:dyDescent="0.2">
      <c r="A1064" s="395"/>
      <c r="B1064" s="396"/>
      <c r="C1064" s="340"/>
      <c r="D1064" s="341" t="s">
        <v>394</v>
      </c>
      <c r="E1064" s="342"/>
    </row>
    <row r="1065" spans="1:5" s="411" customFormat="1" x14ac:dyDescent="0.2">
      <c r="A1065" s="395"/>
      <c r="B1065" s="396"/>
      <c r="C1065" s="348" t="s">
        <v>170</v>
      </c>
      <c r="D1065" s="349" t="s">
        <v>171</v>
      </c>
      <c r="E1065" s="350">
        <f>SUM(E1067:E1071)</f>
        <v>24016250.57</v>
      </c>
    </row>
    <row r="1066" spans="1:5" s="411" customFormat="1" ht="8.1" customHeight="1" x14ac:dyDescent="0.2">
      <c r="A1066" s="395"/>
      <c r="B1066" s="396"/>
      <c r="C1066" s="352"/>
      <c r="D1066" s="345"/>
      <c r="E1066" s="346"/>
    </row>
    <row r="1067" spans="1:5" s="411" customFormat="1" x14ac:dyDescent="0.2">
      <c r="A1067" s="395"/>
      <c r="B1067" s="396"/>
      <c r="C1067" s="151" t="s">
        <v>74</v>
      </c>
      <c r="D1067" s="110" t="s">
        <v>425</v>
      </c>
      <c r="E1067" s="353">
        <v>13290383.890000001</v>
      </c>
    </row>
    <row r="1068" spans="1:5" s="411" customFormat="1" x14ac:dyDescent="0.2">
      <c r="A1068" s="395"/>
      <c r="B1068" s="396"/>
      <c r="C1068" s="151" t="s">
        <v>75</v>
      </c>
      <c r="D1068" s="110" t="s">
        <v>395</v>
      </c>
      <c r="E1068" s="353">
        <v>528501.64</v>
      </c>
    </row>
    <row r="1069" spans="1:5" s="411" customFormat="1" x14ac:dyDescent="0.2">
      <c r="A1069" s="395"/>
      <c r="B1069" s="396"/>
      <c r="C1069" s="151" t="s">
        <v>76</v>
      </c>
      <c r="D1069" s="110" t="s">
        <v>365</v>
      </c>
      <c r="E1069" s="353">
        <v>1585553.01</v>
      </c>
    </row>
    <row r="1070" spans="1:5" s="411" customFormat="1" x14ac:dyDescent="0.2">
      <c r="A1070" s="395"/>
      <c r="B1070" s="396"/>
      <c r="C1070" s="151" t="s">
        <v>77</v>
      </c>
      <c r="D1070" s="110" t="s">
        <v>174</v>
      </c>
      <c r="E1070" s="353">
        <v>7934777.5999999996</v>
      </c>
    </row>
    <row r="1071" spans="1:5" s="411" customFormat="1" x14ac:dyDescent="0.2">
      <c r="A1071" s="395"/>
      <c r="B1071" s="396"/>
      <c r="C1071" s="151" t="s">
        <v>78</v>
      </c>
      <c r="D1071" s="110" t="s">
        <v>426</v>
      </c>
      <c r="E1071" s="353">
        <v>677034.43</v>
      </c>
    </row>
    <row r="1072" spans="1:5" s="411" customFormat="1" ht="8.1" customHeight="1" x14ac:dyDescent="0.2">
      <c r="A1072" s="395"/>
      <c r="B1072" s="396"/>
      <c r="C1072" s="153"/>
      <c r="D1072" s="167"/>
      <c r="E1072" s="355"/>
    </row>
    <row r="1073" spans="1:5" s="411" customFormat="1" x14ac:dyDescent="0.2">
      <c r="A1073" s="395"/>
      <c r="B1073" s="396"/>
      <c r="C1073" s="348" t="s">
        <v>175</v>
      </c>
      <c r="D1073" s="361" t="s">
        <v>176</v>
      </c>
      <c r="E1073" s="350">
        <f>SUM(E1075:E1077)</f>
        <v>15098018.539999999</v>
      </c>
    </row>
    <row r="1074" spans="1:5" s="411" customFormat="1" ht="8.1" customHeight="1" x14ac:dyDescent="0.2">
      <c r="A1074" s="395"/>
      <c r="B1074" s="396"/>
      <c r="C1074" s="352"/>
      <c r="D1074" s="345"/>
      <c r="E1074" s="346"/>
    </row>
    <row r="1075" spans="1:5" s="411" customFormat="1" x14ac:dyDescent="0.2">
      <c r="A1075" s="395"/>
      <c r="B1075" s="396"/>
      <c r="C1075" s="362" t="s">
        <v>412</v>
      </c>
      <c r="D1075" s="363" t="s">
        <v>427</v>
      </c>
      <c r="E1075" s="364">
        <v>8261198.6699999999</v>
      </c>
    </row>
    <row r="1076" spans="1:5" s="411" customFormat="1" x14ac:dyDescent="0.2">
      <c r="A1076" s="395"/>
      <c r="B1076" s="396"/>
      <c r="C1076" s="151" t="s">
        <v>79</v>
      </c>
      <c r="D1076" s="365" t="s">
        <v>427</v>
      </c>
      <c r="E1076" s="353">
        <v>2175201.9</v>
      </c>
    </row>
    <row r="1077" spans="1:5" s="411" customFormat="1" x14ac:dyDescent="0.2">
      <c r="A1077" s="395"/>
      <c r="B1077" s="396"/>
      <c r="C1077" s="151" t="s">
        <v>80</v>
      </c>
      <c r="D1077" s="365" t="s">
        <v>428</v>
      </c>
      <c r="E1077" s="353">
        <v>4661617.97</v>
      </c>
    </row>
    <row r="1078" spans="1:5" s="411" customFormat="1" hidden="1" x14ac:dyDescent="0.2">
      <c r="A1078" s="395"/>
      <c r="B1078" s="396"/>
      <c r="C1078" s="153"/>
      <c r="D1078" s="167"/>
      <c r="E1078" s="355"/>
    </row>
    <row r="1079" spans="1:5" s="411" customFormat="1" hidden="1" x14ac:dyDescent="0.2">
      <c r="A1079" s="395"/>
      <c r="B1079" s="396"/>
      <c r="C1079" s="348" t="s">
        <v>179</v>
      </c>
      <c r="D1079" s="361" t="s">
        <v>396</v>
      </c>
      <c r="E1079" s="350"/>
    </row>
    <row r="1080" spans="1:5" s="411" customFormat="1" hidden="1" x14ac:dyDescent="0.2">
      <c r="A1080" s="395"/>
      <c r="B1080" s="396"/>
      <c r="C1080" s="352"/>
      <c r="D1080" s="345"/>
      <c r="E1080" s="346"/>
    </row>
    <row r="1081" spans="1:5" s="411" customFormat="1" hidden="1" x14ac:dyDescent="0.2">
      <c r="A1081" s="395"/>
      <c r="B1081" s="396"/>
      <c r="C1081" s="366" t="s">
        <v>181</v>
      </c>
      <c r="D1081" s="357" t="s">
        <v>397</v>
      </c>
      <c r="E1081" s="353"/>
    </row>
    <row r="1082" spans="1:5" s="411" customFormat="1" ht="8.1" customHeight="1" thickBot="1" x14ac:dyDescent="0.25">
      <c r="A1082" s="395"/>
      <c r="B1082" s="396"/>
      <c r="C1082" s="367"/>
      <c r="D1082" s="368"/>
      <c r="E1082" s="369"/>
    </row>
    <row r="1083" spans="1:5" s="411" customFormat="1" ht="12.75" thickBot="1" x14ac:dyDescent="0.25">
      <c r="A1083" s="395"/>
      <c r="B1083" s="396"/>
      <c r="C1083" s="338" t="s">
        <v>33</v>
      </c>
      <c r="D1083" s="337" t="s">
        <v>183</v>
      </c>
      <c r="E1083" s="370">
        <f>+E1085+E1092+E1100+E1109+E1119+E1126+E1130+E1136+E1147+E1151</f>
        <v>69145619.909999996</v>
      </c>
    </row>
    <row r="1084" spans="1:5" s="411" customFormat="1" hidden="1" x14ac:dyDescent="0.2">
      <c r="A1084" s="395"/>
      <c r="B1084" s="396"/>
      <c r="C1084" s="371"/>
      <c r="D1084" s="372"/>
      <c r="E1084" s="373"/>
    </row>
    <row r="1085" spans="1:5" s="411" customFormat="1" hidden="1" x14ac:dyDescent="0.2">
      <c r="A1085" s="395"/>
      <c r="B1085" s="396"/>
      <c r="C1085" s="348" t="s">
        <v>184</v>
      </c>
      <c r="D1085" s="361" t="s">
        <v>185</v>
      </c>
      <c r="E1085" s="350"/>
    </row>
    <row r="1086" spans="1:5" s="411" customFormat="1" hidden="1" x14ac:dyDescent="0.2">
      <c r="A1086" s="395"/>
      <c r="B1086" s="396"/>
      <c r="C1086" s="352"/>
      <c r="D1086" s="345"/>
      <c r="E1086" s="346"/>
    </row>
    <row r="1087" spans="1:5" s="411" customFormat="1" hidden="1" x14ac:dyDescent="0.2">
      <c r="A1087" s="395"/>
      <c r="B1087" s="396"/>
      <c r="C1087" s="366" t="s">
        <v>88</v>
      </c>
      <c r="D1087" s="357" t="s">
        <v>366</v>
      </c>
      <c r="E1087" s="353"/>
    </row>
    <row r="1088" spans="1:5" s="411" customFormat="1" hidden="1" x14ac:dyDescent="0.2">
      <c r="A1088" s="395"/>
      <c r="B1088" s="396"/>
      <c r="C1088" s="151" t="s">
        <v>87</v>
      </c>
      <c r="D1088" s="110" t="s">
        <v>187</v>
      </c>
      <c r="E1088" s="353"/>
    </row>
    <row r="1089" spans="1:5" s="411" customFormat="1" hidden="1" x14ac:dyDescent="0.2">
      <c r="A1089" s="395"/>
      <c r="B1089" s="396"/>
      <c r="C1089" s="151" t="s">
        <v>188</v>
      </c>
      <c r="D1089" s="110" t="s">
        <v>189</v>
      </c>
      <c r="E1089" s="353"/>
    </row>
    <row r="1090" spans="1:5" s="411" customFormat="1" hidden="1" x14ac:dyDescent="0.2">
      <c r="A1090" s="395"/>
      <c r="B1090" s="396"/>
      <c r="C1090" s="151" t="s">
        <v>190</v>
      </c>
      <c r="D1090" s="110" t="s">
        <v>191</v>
      </c>
      <c r="E1090" s="353"/>
    </row>
    <row r="1091" spans="1:5" s="411" customFormat="1" ht="8.1" customHeight="1" x14ac:dyDescent="0.2">
      <c r="A1091" s="395"/>
      <c r="B1091" s="396"/>
      <c r="C1091" s="374"/>
      <c r="D1091" s="359"/>
      <c r="E1091" s="360"/>
    </row>
    <row r="1092" spans="1:5" s="411" customFormat="1" x14ac:dyDescent="0.2">
      <c r="A1092" s="395"/>
      <c r="B1092" s="396"/>
      <c r="C1092" s="348" t="s">
        <v>192</v>
      </c>
      <c r="D1092" s="361" t="s">
        <v>193</v>
      </c>
      <c r="E1092" s="350">
        <f>SUM(E1094:E1098)</f>
        <v>3933473.65</v>
      </c>
    </row>
    <row r="1093" spans="1:5" s="411" customFormat="1" ht="8.1" customHeight="1" x14ac:dyDescent="0.2">
      <c r="A1093" s="395"/>
      <c r="B1093" s="396"/>
      <c r="C1093" s="352"/>
      <c r="D1093" s="345"/>
      <c r="E1093" s="346"/>
    </row>
    <row r="1094" spans="1:5" s="411" customFormat="1" x14ac:dyDescent="0.2">
      <c r="A1094" s="395"/>
      <c r="B1094" s="396"/>
      <c r="C1094" s="366" t="s">
        <v>89</v>
      </c>
      <c r="D1094" s="357" t="s">
        <v>194</v>
      </c>
      <c r="E1094" s="353">
        <v>220384.82</v>
      </c>
    </row>
    <row r="1095" spans="1:5" s="411" customFormat="1" x14ac:dyDescent="0.2">
      <c r="A1095" s="395"/>
      <c r="B1095" s="396"/>
      <c r="C1095" s="366" t="s">
        <v>90</v>
      </c>
      <c r="D1095" s="375" t="s">
        <v>195</v>
      </c>
      <c r="E1095" s="353">
        <v>196371</v>
      </c>
    </row>
    <row r="1096" spans="1:5" s="411" customFormat="1" hidden="1" x14ac:dyDescent="0.2">
      <c r="A1096" s="395"/>
      <c r="B1096" s="396"/>
      <c r="C1096" s="151" t="s">
        <v>91</v>
      </c>
      <c r="D1096" s="110" t="s">
        <v>196</v>
      </c>
      <c r="E1096" s="353"/>
    </row>
    <row r="1097" spans="1:5" s="411" customFormat="1" x14ac:dyDescent="0.2">
      <c r="A1097" s="395"/>
      <c r="B1097" s="396"/>
      <c r="C1097" s="151" t="s">
        <v>336</v>
      </c>
      <c r="D1097" s="110" t="s">
        <v>109</v>
      </c>
      <c r="E1097" s="353">
        <v>3516717.83</v>
      </c>
    </row>
    <row r="1098" spans="1:5" s="411" customFormat="1" hidden="1" x14ac:dyDescent="0.2">
      <c r="A1098" s="395"/>
      <c r="B1098" s="396"/>
      <c r="C1098" s="366" t="s">
        <v>197</v>
      </c>
      <c r="D1098" s="357" t="s">
        <v>198</v>
      </c>
      <c r="E1098" s="353"/>
    </row>
    <row r="1099" spans="1:5" s="411" customFormat="1" ht="8.1" customHeight="1" x14ac:dyDescent="0.2">
      <c r="A1099" s="395"/>
      <c r="B1099" s="396"/>
      <c r="C1099" s="374"/>
      <c r="D1099" s="359"/>
      <c r="E1099" s="360"/>
    </row>
    <row r="1100" spans="1:5" s="411" customFormat="1" x14ac:dyDescent="0.2">
      <c r="A1100" s="395"/>
      <c r="B1100" s="396"/>
      <c r="C1100" s="348" t="s">
        <v>199</v>
      </c>
      <c r="D1100" s="361" t="s">
        <v>200</v>
      </c>
      <c r="E1100" s="350">
        <f>SUM(E1102:E1107)</f>
        <v>43471638.859999999</v>
      </c>
    </row>
    <row r="1101" spans="1:5" s="411" customFormat="1" ht="8.1" customHeight="1" x14ac:dyDescent="0.2">
      <c r="A1101" s="395"/>
      <c r="B1101" s="396"/>
      <c r="C1101" s="352"/>
      <c r="D1101" s="345"/>
      <c r="E1101" s="346"/>
    </row>
    <row r="1102" spans="1:5" s="411" customFormat="1" hidden="1" x14ac:dyDescent="0.2">
      <c r="A1102" s="395"/>
      <c r="B1102" s="396"/>
      <c r="C1102" s="151" t="s">
        <v>92</v>
      </c>
      <c r="D1102" s="110" t="s">
        <v>367</v>
      </c>
      <c r="E1102" s="353"/>
    </row>
    <row r="1103" spans="1:5" s="411" customFormat="1" hidden="1" x14ac:dyDescent="0.2">
      <c r="A1103" s="395"/>
      <c r="B1103" s="396"/>
      <c r="C1103" s="151" t="s">
        <v>93</v>
      </c>
      <c r="D1103" s="110" t="s">
        <v>368</v>
      </c>
      <c r="E1103" s="353"/>
    </row>
    <row r="1104" spans="1:5" s="411" customFormat="1" x14ac:dyDescent="0.2">
      <c r="A1104" s="395"/>
      <c r="B1104" s="396"/>
      <c r="C1104" s="151" t="s">
        <v>94</v>
      </c>
      <c r="D1104" s="110" t="s">
        <v>369</v>
      </c>
      <c r="E1104" s="353">
        <v>120999.06</v>
      </c>
    </row>
    <row r="1105" spans="1:5" s="411" customFormat="1" x14ac:dyDescent="0.2">
      <c r="A1105" s="395"/>
      <c r="B1105" s="396"/>
      <c r="C1105" s="151" t="s">
        <v>204</v>
      </c>
      <c r="D1105" s="110" t="s">
        <v>370</v>
      </c>
      <c r="E1105" s="353">
        <v>15150639.800000001</v>
      </c>
    </row>
    <row r="1106" spans="1:5" s="411" customFormat="1" hidden="1" x14ac:dyDescent="0.2">
      <c r="A1106" s="395"/>
      <c r="B1106" s="396"/>
      <c r="C1106" s="366" t="s">
        <v>95</v>
      </c>
      <c r="D1106" s="357" t="s">
        <v>429</v>
      </c>
      <c r="E1106" s="353"/>
    </row>
    <row r="1107" spans="1:5" s="411" customFormat="1" x14ac:dyDescent="0.2">
      <c r="A1107" s="395"/>
      <c r="B1107" s="396"/>
      <c r="C1107" s="151" t="s">
        <v>398</v>
      </c>
      <c r="D1107" s="110" t="s">
        <v>399</v>
      </c>
      <c r="E1107" s="353">
        <v>28200000</v>
      </c>
    </row>
    <row r="1108" spans="1:5" s="411" customFormat="1" ht="8.1" customHeight="1" x14ac:dyDescent="0.2">
      <c r="A1108" s="395"/>
      <c r="B1108" s="396"/>
      <c r="C1108" s="153"/>
      <c r="D1108" s="167"/>
      <c r="E1108" s="355"/>
    </row>
    <row r="1109" spans="1:5" s="411" customFormat="1" x14ac:dyDescent="0.2">
      <c r="A1109" s="395"/>
      <c r="B1109" s="396"/>
      <c r="C1109" s="348" t="s">
        <v>209</v>
      </c>
      <c r="D1109" s="361" t="s">
        <v>210</v>
      </c>
      <c r="E1109" s="350">
        <f>SUM(E1111:E1117)</f>
        <v>5685683.04</v>
      </c>
    </row>
    <row r="1110" spans="1:5" s="411" customFormat="1" ht="8.1" customHeight="1" x14ac:dyDescent="0.2">
      <c r="A1110" s="395"/>
      <c r="B1110" s="396"/>
      <c r="C1110" s="352"/>
      <c r="D1110" s="345"/>
      <c r="E1110" s="346"/>
    </row>
    <row r="1111" spans="1:5" s="411" customFormat="1" x14ac:dyDescent="0.2">
      <c r="A1111" s="395"/>
      <c r="B1111" s="396"/>
      <c r="C1111" s="154" t="s">
        <v>211</v>
      </c>
      <c r="D1111" s="110" t="s">
        <v>400</v>
      </c>
      <c r="E1111" s="353">
        <v>825000</v>
      </c>
    </row>
    <row r="1112" spans="1:5" s="411" customFormat="1" hidden="1" x14ac:dyDescent="0.2">
      <c r="A1112" s="395"/>
      <c r="B1112" s="396"/>
      <c r="C1112" s="154"/>
      <c r="D1112" s="110"/>
      <c r="E1112" s="353"/>
    </row>
    <row r="1113" spans="1:5" s="411" customFormat="1" hidden="1" x14ac:dyDescent="0.2">
      <c r="A1113" s="395"/>
      <c r="B1113" s="396"/>
      <c r="C1113" s="154" t="s">
        <v>137</v>
      </c>
      <c r="D1113" s="110" t="s">
        <v>401</v>
      </c>
      <c r="E1113" s="353"/>
    </row>
    <row r="1114" spans="1:5" s="411" customFormat="1" x14ac:dyDescent="0.2">
      <c r="A1114" s="395"/>
      <c r="B1114" s="396"/>
      <c r="C1114" s="154" t="s">
        <v>81</v>
      </c>
      <c r="D1114" s="110" t="s">
        <v>136</v>
      </c>
      <c r="E1114" s="353">
        <v>2975000</v>
      </c>
    </row>
    <row r="1115" spans="1:5" s="411" customFormat="1" hidden="1" x14ac:dyDescent="0.2">
      <c r="A1115" s="395"/>
      <c r="B1115" s="396"/>
      <c r="C1115" s="154" t="s">
        <v>135</v>
      </c>
      <c r="D1115" s="110" t="s">
        <v>214</v>
      </c>
      <c r="E1115" s="353"/>
    </row>
    <row r="1116" spans="1:5" s="411" customFormat="1" x14ac:dyDescent="0.2">
      <c r="A1116" s="395"/>
      <c r="B1116" s="396"/>
      <c r="C1116" s="376" t="s">
        <v>216</v>
      </c>
      <c r="D1116" s="357" t="s">
        <v>217</v>
      </c>
      <c r="E1116" s="353">
        <v>1885683.04</v>
      </c>
    </row>
    <row r="1117" spans="1:5" s="411" customFormat="1" hidden="1" x14ac:dyDescent="0.2">
      <c r="A1117" s="395"/>
      <c r="B1117" s="396"/>
      <c r="C1117" s="376" t="s">
        <v>96</v>
      </c>
      <c r="D1117" s="357" t="s">
        <v>218</v>
      </c>
      <c r="E1117" s="353"/>
    </row>
    <row r="1118" spans="1:5" s="411" customFormat="1" ht="8.1" customHeight="1" x14ac:dyDescent="0.2">
      <c r="A1118" s="395"/>
      <c r="B1118" s="396"/>
      <c r="C1118" s="153"/>
      <c r="D1118" s="167"/>
      <c r="E1118" s="355"/>
    </row>
    <row r="1119" spans="1:5" s="411" customFormat="1" x14ac:dyDescent="0.2">
      <c r="A1119" s="406"/>
      <c r="B1119" s="407"/>
      <c r="C1119" s="348" t="s">
        <v>219</v>
      </c>
      <c r="D1119" s="361" t="s">
        <v>220</v>
      </c>
      <c r="E1119" s="350">
        <f>SUM(E1121:E1124)</f>
        <v>11165024.280000001</v>
      </c>
    </row>
    <row r="1120" spans="1:5" s="411" customFormat="1" ht="8.1" customHeight="1" x14ac:dyDescent="0.2">
      <c r="A1120" s="395"/>
      <c r="B1120" s="396"/>
      <c r="C1120" s="412"/>
      <c r="D1120" s="372"/>
      <c r="E1120" s="373"/>
    </row>
    <row r="1121" spans="1:5" s="411" customFormat="1" hidden="1" x14ac:dyDescent="0.2">
      <c r="A1121" s="395"/>
      <c r="B1121" s="396"/>
      <c r="C1121" s="151" t="s">
        <v>97</v>
      </c>
      <c r="D1121" s="110" t="s">
        <v>221</v>
      </c>
      <c r="E1121" s="353"/>
    </row>
    <row r="1122" spans="1:5" s="411" customFormat="1" x14ac:dyDescent="0.2">
      <c r="A1122" s="395"/>
      <c r="B1122" s="396"/>
      <c r="C1122" s="151" t="s">
        <v>98</v>
      </c>
      <c r="D1122" s="110" t="s">
        <v>430</v>
      </c>
      <c r="E1122" s="353">
        <v>6443050</v>
      </c>
    </row>
    <row r="1123" spans="1:5" s="411" customFormat="1" x14ac:dyDescent="0.2">
      <c r="A1123" s="395"/>
      <c r="B1123" s="396"/>
      <c r="C1123" s="151" t="s">
        <v>99</v>
      </c>
      <c r="D1123" s="110" t="s">
        <v>223</v>
      </c>
      <c r="E1123" s="353">
        <v>1721974.28</v>
      </c>
    </row>
    <row r="1124" spans="1:5" s="411" customFormat="1" x14ac:dyDescent="0.2">
      <c r="A1124" s="395"/>
      <c r="B1124" s="396"/>
      <c r="C1124" s="151" t="s">
        <v>100</v>
      </c>
      <c r="D1124" s="110" t="s">
        <v>431</v>
      </c>
      <c r="E1124" s="353">
        <v>3000000</v>
      </c>
    </row>
    <row r="1125" spans="1:5" s="411" customFormat="1" ht="8.1" hidden="1" customHeight="1" x14ac:dyDescent="0.2">
      <c r="A1125" s="395"/>
      <c r="B1125" s="396"/>
      <c r="C1125" s="153"/>
      <c r="D1125" s="167"/>
      <c r="E1125" s="355"/>
    </row>
    <row r="1126" spans="1:5" s="411" customFormat="1" hidden="1" x14ac:dyDescent="0.2">
      <c r="A1126" s="395"/>
      <c r="B1126" s="396"/>
      <c r="C1126" s="348" t="s">
        <v>225</v>
      </c>
      <c r="D1126" s="361" t="s">
        <v>226</v>
      </c>
      <c r="E1126" s="350">
        <f>SUM(E1128)</f>
        <v>0</v>
      </c>
    </row>
    <row r="1127" spans="1:5" s="411" customFormat="1" ht="8.1" hidden="1" customHeight="1" x14ac:dyDescent="0.2">
      <c r="A1127" s="395"/>
      <c r="B1127" s="396"/>
      <c r="C1127" s="352"/>
      <c r="D1127" s="345"/>
      <c r="E1127" s="346"/>
    </row>
    <row r="1128" spans="1:5" s="411" customFormat="1" hidden="1" x14ac:dyDescent="0.2">
      <c r="A1128" s="395"/>
      <c r="B1128" s="396"/>
      <c r="C1128" s="366" t="s">
        <v>82</v>
      </c>
      <c r="D1128" s="357" t="s">
        <v>34</v>
      </c>
      <c r="E1128" s="353"/>
    </row>
    <row r="1129" spans="1:5" s="411" customFormat="1" ht="8.1" customHeight="1" x14ac:dyDescent="0.2">
      <c r="A1129" s="395"/>
      <c r="B1129" s="396"/>
      <c r="C1129" s="374"/>
      <c r="D1129" s="359"/>
      <c r="E1129" s="360"/>
    </row>
    <row r="1130" spans="1:5" s="411" customFormat="1" x14ac:dyDescent="0.2">
      <c r="A1130" s="395"/>
      <c r="B1130" s="396"/>
      <c r="C1130" s="348" t="s">
        <v>227</v>
      </c>
      <c r="D1130" s="361" t="s">
        <v>228</v>
      </c>
      <c r="E1130" s="350">
        <f>SUM(E1132:E1134)</f>
        <v>4289800.08</v>
      </c>
    </row>
    <row r="1131" spans="1:5" s="411" customFormat="1" ht="8.1" customHeight="1" x14ac:dyDescent="0.2">
      <c r="A1131" s="395"/>
      <c r="B1131" s="396"/>
      <c r="C1131" s="352"/>
      <c r="D1131" s="345"/>
      <c r="E1131" s="346"/>
    </row>
    <row r="1132" spans="1:5" s="411" customFormat="1" x14ac:dyDescent="0.2">
      <c r="A1132" s="395"/>
      <c r="B1132" s="396"/>
      <c r="C1132" s="151" t="s">
        <v>103</v>
      </c>
      <c r="D1132" s="110" t="s">
        <v>229</v>
      </c>
      <c r="E1132" s="353">
        <v>4289800.08</v>
      </c>
    </row>
    <row r="1133" spans="1:5" s="411" customFormat="1" hidden="1" x14ac:dyDescent="0.2">
      <c r="A1133" s="395"/>
      <c r="B1133" s="396"/>
      <c r="C1133" s="151" t="s">
        <v>101</v>
      </c>
      <c r="D1133" s="110" t="s">
        <v>230</v>
      </c>
      <c r="E1133" s="353"/>
    </row>
    <row r="1134" spans="1:5" s="411" customFormat="1" hidden="1" x14ac:dyDescent="0.2">
      <c r="A1134" s="395"/>
      <c r="B1134" s="396"/>
      <c r="C1134" s="366" t="s">
        <v>102</v>
      </c>
      <c r="D1134" s="357" t="s">
        <v>231</v>
      </c>
      <c r="E1134" s="353"/>
    </row>
    <row r="1135" spans="1:5" s="411" customFormat="1" hidden="1" x14ac:dyDescent="0.2">
      <c r="A1135" s="395"/>
      <c r="B1135" s="396"/>
      <c r="C1135" s="374"/>
      <c r="D1135" s="359"/>
      <c r="E1135" s="360"/>
    </row>
    <row r="1136" spans="1:5" s="411" customFormat="1" hidden="1" x14ac:dyDescent="0.2">
      <c r="A1136" s="395"/>
      <c r="B1136" s="396"/>
      <c r="C1136" s="348" t="s">
        <v>232</v>
      </c>
      <c r="D1136" s="361" t="s">
        <v>233</v>
      </c>
      <c r="E1136" s="350">
        <f>SUM(E1138:E1145)</f>
        <v>0</v>
      </c>
    </row>
    <row r="1137" spans="1:5" s="411" customFormat="1" hidden="1" x14ac:dyDescent="0.2">
      <c r="A1137" s="395"/>
      <c r="B1137" s="396"/>
      <c r="C1137" s="352"/>
      <c r="D1137" s="345"/>
      <c r="E1137" s="346"/>
    </row>
    <row r="1138" spans="1:5" s="411" customFormat="1" hidden="1" x14ac:dyDescent="0.2">
      <c r="A1138" s="395"/>
      <c r="B1138" s="396"/>
      <c r="C1138" s="151" t="s">
        <v>111</v>
      </c>
      <c r="D1138" s="110" t="s">
        <v>234</v>
      </c>
      <c r="E1138" s="353"/>
    </row>
    <row r="1139" spans="1:5" s="411" customFormat="1" hidden="1" x14ac:dyDescent="0.2">
      <c r="A1139" s="395"/>
      <c r="B1139" s="396"/>
      <c r="C1139" s="151" t="s">
        <v>235</v>
      </c>
      <c r="D1139" s="110" t="s">
        <v>236</v>
      </c>
      <c r="E1139" s="353"/>
    </row>
    <row r="1140" spans="1:5" s="411" customFormat="1" hidden="1" x14ac:dyDescent="0.2">
      <c r="A1140" s="395"/>
      <c r="B1140" s="396"/>
      <c r="C1140" s="151" t="s">
        <v>402</v>
      </c>
      <c r="D1140" s="110" t="s">
        <v>432</v>
      </c>
      <c r="E1140" s="353"/>
    </row>
    <row r="1141" spans="1:5" s="411" customFormat="1" hidden="1" x14ac:dyDescent="0.2">
      <c r="A1141" s="395"/>
      <c r="B1141" s="396"/>
      <c r="C1141" s="151" t="s">
        <v>104</v>
      </c>
      <c r="D1141" s="110" t="s">
        <v>237</v>
      </c>
      <c r="E1141" s="353"/>
    </row>
    <row r="1142" spans="1:5" s="411" customFormat="1" hidden="1" x14ac:dyDescent="0.2">
      <c r="A1142" s="395"/>
      <c r="B1142" s="396"/>
      <c r="C1142" s="151" t="s">
        <v>105</v>
      </c>
      <c r="D1142" s="110" t="s">
        <v>238</v>
      </c>
      <c r="E1142" s="353"/>
    </row>
    <row r="1143" spans="1:5" s="411" customFormat="1" hidden="1" x14ac:dyDescent="0.2">
      <c r="A1143" s="395"/>
      <c r="B1143" s="396"/>
      <c r="C1143" s="151" t="s">
        <v>106</v>
      </c>
      <c r="D1143" s="110" t="s">
        <v>433</v>
      </c>
      <c r="E1143" s="353"/>
    </row>
    <row r="1144" spans="1:5" s="411" customFormat="1" hidden="1" x14ac:dyDescent="0.2">
      <c r="A1144" s="395"/>
      <c r="B1144" s="396"/>
      <c r="C1144" s="151" t="s">
        <v>107</v>
      </c>
      <c r="D1144" s="110" t="s">
        <v>240</v>
      </c>
      <c r="E1144" s="353">
        <v>0</v>
      </c>
    </row>
    <row r="1145" spans="1:5" s="411" customFormat="1" hidden="1" x14ac:dyDescent="0.2">
      <c r="A1145" s="395"/>
      <c r="B1145" s="396"/>
      <c r="C1145" s="151" t="s">
        <v>241</v>
      </c>
      <c r="D1145" s="110" t="s">
        <v>242</v>
      </c>
      <c r="E1145" s="353"/>
    </row>
    <row r="1146" spans="1:5" s="411" customFormat="1" hidden="1" x14ac:dyDescent="0.2">
      <c r="A1146" s="395"/>
      <c r="B1146" s="396"/>
      <c r="C1146" s="153"/>
      <c r="D1146" s="167"/>
      <c r="E1146" s="355"/>
    </row>
    <row r="1147" spans="1:5" s="411" customFormat="1" hidden="1" x14ac:dyDescent="0.2">
      <c r="A1147" s="395"/>
      <c r="B1147" s="396"/>
      <c r="C1147" s="348" t="s">
        <v>375</v>
      </c>
      <c r="D1147" s="361" t="s">
        <v>376</v>
      </c>
      <c r="E1147" s="350">
        <f>SUM(E1149)</f>
        <v>0</v>
      </c>
    </row>
    <row r="1148" spans="1:5" s="411" customFormat="1" hidden="1" x14ac:dyDescent="0.2">
      <c r="A1148" s="395"/>
      <c r="B1148" s="396"/>
      <c r="C1148" s="352"/>
      <c r="D1148" s="345"/>
      <c r="E1148" s="346"/>
    </row>
    <row r="1149" spans="1:5" s="411" customFormat="1" hidden="1" x14ac:dyDescent="0.2">
      <c r="A1149" s="395"/>
      <c r="B1149" s="396"/>
      <c r="C1149" s="366" t="s">
        <v>337</v>
      </c>
      <c r="D1149" s="357" t="s">
        <v>404</v>
      </c>
      <c r="E1149" s="353"/>
    </row>
    <row r="1150" spans="1:5" s="411" customFormat="1" ht="8.1" customHeight="1" x14ac:dyDescent="0.2">
      <c r="A1150" s="395"/>
      <c r="B1150" s="396"/>
      <c r="C1150" s="374"/>
      <c r="D1150" s="359"/>
      <c r="E1150" s="360"/>
    </row>
    <row r="1151" spans="1:5" s="411" customFormat="1" x14ac:dyDescent="0.2">
      <c r="A1151" s="395"/>
      <c r="B1151" s="396"/>
      <c r="C1151" s="348" t="s">
        <v>243</v>
      </c>
      <c r="D1151" s="361" t="s">
        <v>244</v>
      </c>
      <c r="E1151" s="350">
        <f>SUM(E1153:E1155)</f>
        <v>600000</v>
      </c>
    </row>
    <row r="1152" spans="1:5" s="411" customFormat="1" ht="8.1" customHeight="1" x14ac:dyDescent="0.2">
      <c r="A1152" s="395"/>
      <c r="B1152" s="396"/>
      <c r="C1152" s="352"/>
      <c r="D1152" s="345"/>
      <c r="E1152" s="346"/>
    </row>
    <row r="1153" spans="1:5" s="411" customFormat="1" hidden="1" x14ac:dyDescent="0.2">
      <c r="A1153" s="395"/>
      <c r="B1153" s="396"/>
      <c r="C1153" s="366" t="s">
        <v>405</v>
      </c>
      <c r="D1153" s="357" t="s">
        <v>406</v>
      </c>
      <c r="E1153" s="353"/>
    </row>
    <row r="1154" spans="1:5" s="411" customFormat="1" x14ac:dyDescent="0.2">
      <c r="A1154" s="395"/>
      <c r="B1154" s="396"/>
      <c r="C1154" s="151" t="s">
        <v>108</v>
      </c>
      <c r="D1154" s="110" t="s">
        <v>110</v>
      </c>
      <c r="E1154" s="353">
        <v>600000</v>
      </c>
    </row>
    <row r="1155" spans="1:5" s="411" customFormat="1" hidden="1" x14ac:dyDescent="0.2">
      <c r="A1155" s="395"/>
      <c r="B1155" s="396"/>
      <c r="C1155" s="151" t="s">
        <v>83</v>
      </c>
      <c r="D1155" s="110" t="s">
        <v>65</v>
      </c>
      <c r="E1155" s="353"/>
    </row>
    <row r="1156" spans="1:5" s="411" customFormat="1" ht="8.1" customHeight="1" thickBot="1" x14ac:dyDescent="0.25">
      <c r="A1156" s="395"/>
      <c r="B1156" s="396"/>
      <c r="C1156" s="381"/>
      <c r="D1156" s="382"/>
      <c r="E1156" s="383"/>
    </row>
    <row r="1157" spans="1:5" s="411" customFormat="1" ht="12.75" thickBot="1" x14ac:dyDescent="0.25">
      <c r="A1157" s="395"/>
      <c r="B1157" s="396"/>
      <c r="C1157" s="338">
        <v>2</v>
      </c>
      <c r="D1157" s="337" t="s">
        <v>35</v>
      </c>
      <c r="E1157" s="370">
        <f>+E1159+E1166+E1170+E1179+E1184</f>
        <v>5087169.66</v>
      </c>
    </row>
    <row r="1158" spans="1:5" s="411" customFormat="1" ht="8.1" customHeight="1" x14ac:dyDescent="0.2">
      <c r="A1158" s="395"/>
      <c r="B1158" s="396"/>
      <c r="C1158" s="371"/>
      <c r="D1158" s="372"/>
      <c r="E1158" s="373"/>
    </row>
    <row r="1159" spans="1:5" s="411" customFormat="1" x14ac:dyDescent="0.2">
      <c r="A1159" s="395"/>
      <c r="B1159" s="396"/>
      <c r="C1159" s="348" t="s">
        <v>245</v>
      </c>
      <c r="D1159" s="361" t="s">
        <v>246</v>
      </c>
      <c r="E1159" s="350">
        <f>SUM(E1161:E1164)</f>
        <v>4399994</v>
      </c>
    </row>
    <row r="1160" spans="1:5" s="411" customFormat="1" ht="8.1" customHeight="1" x14ac:dyDescent="0.2">
      <c r="A1160" s="395"/>
      <c r="B1160" s="396"/>
      <c r="C1160" s="352"/>
      <c r="D1160" s="345"/>
      <c r="E1160" s="346"/>
    </row>
    <row r="1161" spans="1:5" s="411" customFormat="1" x14ac:dyDescent="0.2">
      <c r="A1161" s="395"/>
      <c r="B1161" s="396"/>
      <c r="C1161" s="151" t="s">
        <v>112</v>
      </c>
      <c r="D1161" s="110" t="s">
        <v>247</v>
      </c>
      <c r="E1161" s="353">
        <v>4399994</v>
      </c>
    </row>
    <row r="1162" spans="1:5" s="411" customFormat="1" hidden="1" x14ac:dyDescent="0.2">
      <c r="A1162" s="395"/>
      <c r="B1162" s="396"/>
      <c r="C1162" s="151" t="s">
        <v>113</v>
      </c>
      <c r="D1162" s="110" t="s">
        <v>248</v>
      </c>
      <c r="E1162" s="353"/>
    </row>
    <row r="1163" spans="1:5" s="411" customFormat="1" hidden="1" x14ac:dyDescent="0.2">
      <c r="A1163" s="395"/>
      <c r="B1163" s="396"/>
      <c r="C1163" s="151" t="s">
        <v>114</v>
      </c>
      <c r="D1163" s="110" t="s">
        <v>249</v>
      </c>
      <c r="E1163" s="353"/>
    </row>
    <row r="1164" spans="1:5" s="411" customFormat="1" hidden="1" x14ac:dyDescent="0.2">
      <c r="A1164" s="395"/>
      <c r="B1164" s="396"/>
      <c r="C1164" s="151" t="s">
        <v>250</v>
      </c>
      <c r="D1164" s="110" t="s">
        <v>434</v>
      </c>
      <c r="E1164" s="353"/>
    </row>
    <row r="1165" spans="1:5" s="411" customFormat="1" hidden="1" x14ac:dyDescent="0.2">
      <c r="A1165" s="395"/>
      <c r="B1165" s="396"/>
      <c r="C1165" s="153"/>
      <c r="D1165" s="167"/>
      <c r="E1165" s="355"/>
    </row>
    <row r="1166" spans="1:5" s="411" customFormat="1" hidden="1" x14ac:dyDescent="0.2">
      <c r="A1166" s="395"/>
      <c r="B1166" s="396"/>
      <c r="C1166" s="348" t="s">
        <v>252</v>
      </c>
      <c r="D1166" s="361" t="s">
        <v>371</v>
      </c>
      <c r="E1166" s="350"/>
    </row>
    <row r="1167" spans="1:5" s="411" customFormat="1" hidden="1" x14ac:dyDescent="0.2">
      <c r="A1167" s="395"/>
      <c r="B1167" s="396"/>
      <c r="C1167" s="352"/>
      <c r="D1167" s="345"/>
      <c r="E1167" s="346"/>
    </row>
    <row r="1168" spans="1:5" s="411" customFormat="1" hidden="1" x14ac:dyDescent="0.2">
      <c r="A1168" s="395"/>
      <c r="B1168" s="396"/>
      <c r="C1168" s="366" t="s">
        <v>254</v>
      </c>
      <c r="D1168" s="357" t="s">
        <v>407</v>
      </c>
      <c r="E1168" s="353"/>
    </row>
    <row r="1169" spans="1:5" s="411" customFormat="1" hidden="1" x14ac:dyDescent="0.2">
      <c r="A1169" s="395"/>
      <c r="B1169" s="396"/>
      <c r="C1169" s="374"/>
      <c r="D1169" s="359"/>
      <c r="E1169" s="360"/>
    </row>
    <row r="1170" spans="1:5" s="411" customFormat="1" hidden="1" x14ac:dyDescent="0.2">
      <c r="A1170" s="395"/>
      <c r="B1170" s="396"/>
      <c r="C1170" s="348" t="s">
        <v>256</v>
      </c>
      <c r="D1170" s="361" t="s">
        <v>257</v>
      </c>
      <c r="E1170" s="350"/>
    </row>
    <row r="1171" spans="1:5" s="411" customFormat="1" hidden="1" x14ac:dyDescent="0.2">
      <c r="A1171" s="395"/>
      <c r="B1171" s="396"/>
      <c r="C1171" s="352"/>
      <c r="D1171" s="345"/>
      <c r="E1171" s="346"/>
    </row>
    <row r="1172" spans="1:5" s="411" customFormat="1" hidden="1" x14ac:dyDescent="0.2">
      <c r="A1172" s="395"/>
      <c r="B1172" s="396"/>
      <c r="C1172" s="151" t="s">
        <v>115</v>
      </c>
      <c r="D1172" s="110" t="s">
        <v>258</v>
      </c>
      <c r="E1172" s="353"/>
    </row>
    <row r="1173" spans="1:5" s="411" customFormat="1" hidden="1" x14ac:dyDescent="0.2">
      <c r="A1173" s="395"/>
      <c r="B1173" s="396"/>
      <c r="C1173" s="151" t="s">
        <v>116</v>
      </c>
      <c r="D1173" s="110" t="s">
        <v>435</v>
      </c>
      <c r="E1173" s="353"/>
    </row>
    <row r="1174" spans="1:5" s="411" customFormat="1" hidden="1" x14ac:dyDescent="0.2">
      <c r="A1174" s="395"/>
      <c r="B1174" s="396"/>
      <c r="C1174" s="151" t="s">
        <v>117</v>
      </c>
      <c r="D1174" s="110" t="s">
        <v>259</v>
      </c>
      <c r="E1174" s="353"/>
    </row>
    <row r="1175" spans="1:5" s="411" customFormat="1" hidden="1" x14ac:dyDescent="0.2">
      <c r="A1175" s="395"/>
      <c r="B1175" s="396"/>
      <c r="C1175" s="151" t="s">
        <v>118</v>
      </c>
      <c r="D1175" s="110" t="s">
        <v>260</v>
      </c>
      <c r="E1175" s="353"/>
    </row>
    <row r="1176" spans="1:5" s="411" customFormat="1" hidden="1" x14ac:dyDescent="0.2">
      <c r="A1176" s="395"/>
      <c r="B1176" s="396"/>
      <c r="C1176" s="151" t="s">
        <v>119</v>
      </c>
      <c r="D1176" s="110" t="s">
        <v>261</v>
      </c>
      <c r="E1176" s="353"/>
    </row>
    <row r="1177" spans="1:5" s="411" customFormat="1" hidden="1" x14ac:dyDescent="0.2">
      <c r="A1177" s="395"/>
      <c r="B1177" s="396"/>
      <c r="C1177" s="151" t="s">
        <v>120</v>
      </c>
      <c r="D1177" s="110" t="s">
        <v>436</v>
      </c>
      <c r="E1177" s="353"/>
    </row>
    <row r="1178" spans="1:5" s="411" customFormat="1" x14ac:dyDescent="0.2">
      <c r="A1178" s="395"/>
      <c r="B1178" s="396"/>
      <c r="C1178" s="153"/>
      <c r="D1178" s="167"/>
      <c r="E1178" s="355"/>
    </row>
    <row r="1179" spans="1:5" s="411" customFormat="1" x14ac:dyDescent="0.2">
      <c r="A1179" s="395"/>
      <c r="B1179" s="396"/>
      <c r="C1179" s="348" t="s">
        <v>263</v>
      </c>
      <c r="D1179" s="361" t="s">
        <v>264</v>
      </c>
      <c r="E1179" s="350">
        <f>+E1181+E1182</f>
        <v>58614.78</v>
      </c>
    </row>
    <row r="1180" spans="1:5" s="411" customFormat="1" x14ac:dyDescent="0.2">
      <c r="A1180" s="395"/>
      <c r="B1180" s="396"/>
      <c r="C1180" s="352"/>
      <c r="D1180" s="345"/>
      <c r="E1180" s="346"/>
    </row>
    <row r="1181" spans="1:5" s="411" customFormat="1" hidden="1" x14ac:dyDescent="0.2">
      <c r="A1181" s="395"/>
      <c r="B1181" s="396"/>
      <c r="C1181" s="151" t="s">
        <v>121</v>
      </c>
      <c r="D1181" s="110" t="s">
        <v>265</v>
      </c>
      <c r="E1181" s="353"/>
    </row>
    <row r="1182" spans="1:5" s="411" customFormat="1" x14ac:dyDescent="0.2">
      <c r="A1182" s="395"/>
      <c r="B1182" s="396"/>
      <c r="C1182" s="151" t="s">
        <v>122</v>
      </c>
      <c r="D1182" s="110" t="s">
        <v>266</v>
      </c>
      <c r="E1182" s="353">
        <v>58614.78</v>
      </c>
    </row>
    <row r="1183" spans="1:5" s="411" customFormat="1" ht="8.1" customHeight="1" x14ac:dyDescent="0.2">
      <c r="A1183" s="395"/>
      <c r="B1183" s="396"/>
      <c r="C1183" s="153"/>
      <c r="D1183" s="167"/>
      <c r="E1183" s="355"/>
    </row>
    <row r="1184" spans="1:5" s="411" customFormat="1" x14ac:dyDescent="0.2">
      <c r="A1184" s="395"/>
      <c r="B1184" s="396"/>
      <c r="C1184" s="348" t="s">
        <v>267</v>
      </c>
      <c r="D1184" s="361" t="s">
        <v>268</v>
      </c>
      <c r="E1184" s="350">
        <f>SUM(E1186:E1193)</f>
        <v>628560.88</v>
      </c>
    </row>
    <row r="1185" spans="1:5" s="411" customFormat="1" ht="8.1" customHeight="1" x14ac:dyDescent="0.2">
      <c r="A1185" s="395"/>
      <c r="B1185" s="396"/>
      <c r="C1185" s="352"/>
      <c r="D1185" s="345"/>
      <c r="E1185" s="346"/>
    </row>
    <row r="1186" spans="1:5" s="411" customFormat="1" x14ac:dyDescent="0.2">
      <c r="A1186" s="395"/>
      <c r="B1186" s="396"/>
      <c r="C1186" s="151" t="s">
        <v>123</v>
      </c>
      <c r="D1186" s="166" t="s">
        <v>269</v>
      </c>
      <c r="E1186" s="353">
        <v>44326</v>
      </c>
    </row>
    <row r="1187" spans="1:5" s="411" customFormat="1" hidden="1" x14ac:dyDescent="0.2">
      <c r="A1187" s="395"/>
      <c r="B1187" s="396"/>
      <c r="C1187" s="151" t="s">
        <v>270</v>
      </c>
      <c r="D1187" s="166" t="s">
        <v>271</v>
      </c>
      <c r="E1187" s="353"/>
    </row>
    <row r="1188" spans="1:5" s="411" customFormat="1" x14ac:dyDescent="0.2">
      <c r="A1188" s="395"/>
      <c r="B1188" s="396"/>
      <c r="C1188" s="151" t="s">
        <v>124</v>
      </c>
      <c r="D1188" s="166" t="s">
        <v>272</v>
      </c>
      <c r="E1188" s="353">
        <v>584234.88</v>
      </c>
    </row>
    <row r="1189" spans="1:5" s="411" customFormat="1" hidden="1" x14ac:dyDescent="0.2">
      <c r="A1189" s="395"/>
      <c r="B1189" s="396"/>
      <c r="C1189" s="151" t="s">
        <v>125</v>
      </c>
      <c r="D1189" s="166" t="s">
        <v>273</v>
      </c>
      <c r="E1189" s="353"/>
    </row>
    <row r="1190" spans="1:5" s="411" customFormat="1" hidden="1" x14ac:dyDescent="0.2">
      <c r="A1190" s="395"/>
      <c r="B1190" s="396"/>
      <c r="C1190" s="151" t="s">
        <v>126</v>
      </c>
      <c r="D1190" s="166" t="s">
        <v>274</v>
      </c>
      <c r="E1190" s="353"/>
    </row>
    <row r="1191" spans="1:5" s="411" customFormat="1" hidden="1" x14ac:dyDescent="0.2">
      <c r="A1191" s="395"/>
      <c r="B1191" s="396"/>
      <c r="C1191" s="151" t="s">
        <v>275</v>
      </c>
      <c r="D1191" s="166" t="s">
        <v>276</v>
      </c>
      <c r="E1191" s="353"/>
    </row>
    <row r="1192" spans="1:5" s="411" customFormat="1" hidden="1" x14ac:dyDescent="0.2">
      <c r="A1192" s="395"/>
      <c r="B1192" s="396"/>
      <c r="C1192" s="151" t="s">
        <v>342</v>
      </c>
      <c r="D1192" s="166" t="s">
        <v>410</v>
      </c>
      <c r="E1192" s="353"/>
    </row>
    <row r="1193" spans="1:5" s="411" customFormat="1" hidden="1" x14ac:dyDescent="0.2">
      <c r="A1193" s="395"/>
      <c r="B1193" s="396"/>
      <c r="C1193" s="151" t="s">
        <v>127</v>
      </c>
      <c r="D1193" s="166" t="s">
        <v>437</v>
      </c>
      <c r="E1193" s="353"/>
    </row>
    <row r="1194" spans="1:5" s="411" customFormat="1" ht="8.1" customHeight="1" thickBot="1" x14ac:dyDescent="0.25">
      <c r="A1194" s="395"/>
      <c r="B1194" s="396"/>
      <c r="C1194" s="381"/>
      <c r="D1194" s="382"/>
      <c r="E1194" s="383"/>
    </row>
    <row r="1195" spans="1:5" s="411" customFormat="1" ht="12.75" thickBot="1" x14ac:dyDescent="0.25">
      <c r="A1195" s="395"/>
      <c r="B1195" s="396"/>
      <c r="C1195" s="338">
        <v>5</v>
      </c>
      <c r="D1195" s="337" t="s">
        <v>66</v>
      </c>
      <c r="E1195" s="370">
        <f>+E1197+E1208+E1213</f>
        <v>252958662.25999999</v>
      </c>
    </row>
    <row r="1196" spans="1:5" s="411" customFormat="1" ht="8.1" customHeight="1" x14ac:dyDescent="0.2">
      <c r="A1196" s="395"/>
      <c r="B1196" s="396"/>
      <c r="C1196" s="371"/>
      <c r="D1196" s="372"/>
      <c r="E1196" s="373"/>
    </row>
    <row r="1197" spans="1:5" s="411" customFormat="1" x14ac:dyDescent="0.2">
      <c r="A1197" s="395"/>
      <c r="B1197" s="396"/>
      <c r="C1197" s="348" t="s">
        <v>278</v>
      </c>
      <c r="D1197" s="361" t="s">
        <v>279</v>
      </c>
      <c r="E1197" s="350">
        <f>SUM(E1200:E1206)</f>
        <v>198966447.47</v>
      </c>
    </row>
    <row r="1198" spans="1:5" s="411" customFormat="1" ht="8.1" customHeight="1" x14ac:dyDescent="0.2">
      <c r="A1198" s="395"/>
      <c r="B1198" s="396"/>
      <c r="C1198" s="352"/>
      <c r="D1198" s="345"/>
      <c r="E1198" s="346"/>
    </row>
    <row r="1199" spans="1:5" s="411" customFormat="1" hidden="1" x14ac:dyDescent="0.2">
      <c r="A1199" s="395"/>
      <c r="B1199" s="396"/>
      <c r="C1199" s="154" t="s">
        <v>280</v>
      </c>
      <c r="D1199" s="166" t="s">
        <v>438</v>
      </c>
      <c r="E1199" s="353"/>
    </row>
    <row r="1200" spans="1:5" s="411" customFormat="1" x14ac:dyDescent="0.2">
      <c r="A1200" s="395"/>
      <c r="B1200" s="396"/>
      <c r="C1200" s="151" t="s">
        <v>282</v>
      </c>
      <c r="D1200" s="110" t="s">
        <v>283</v>
      </c>
      <c r="E1200" s="353">
        <v>96500000</v>
      </c>
    </row>
    <row r="1201" spans="1:5" s="411" customFormat="1" x14ac:dyDescent="0.2">
      <c r="A1201" s="395"/>
      <c r="B1201" s="396"/>
      <c r="C1201" s="151" t="s">
        <v>129</v>
      </c>
      <c r="D1201" s="110" t="s">
        <v>284</v>
      </c>
      <c r="E1201" s="353">
        <v>938131</v>
      </c>
    </row>
    <row r="1202" spans="1:5" s="411" customFormat="1" x14ac:dyDescent="0.2">
      <c r="A1202" s="395"/>
      <c r="B1202" s="396"/>
      <c r="C1202" s="151" t="s">
        <v>130</v>
      </c>
      <c r="D1202" s="110" t="s">
        <v>285</v>
      </c>
      <c r="E1202" s="353">
        <v>7958808</v>
      </c>
    </row>
    <row r="1203" spans="1:5" s="411" customFormat="1" x14ac:dyDescent="0.2">
      <c r="A1203" s="395"/>
      <c r="B1203" s="396"/>
      <c r="C1203" s="151" t="s">
        <v>131</v>
      </c>
      <c r="D1203" s="110" t="s">
        <v>286</v>
      </c>
      <c r="E1203" s="353">
        <v>91506028.469999999</v>
      </c>
    </row>
    <row r="1204" spans="1:5" s="411" customFormat="1" hidden="1" x14ac:dyDescent="0.2">
      <c r="A1204" s="395"/>
      <c r="B1204" s="396"/>
      <c r="C1204" s="151" t="s">
        <v>132</v>
      </c>
      <c r="D1204" s="110" t="s">
        <v>287</v>
      </c>
      <c r="E1204" s="353"/>
    </row>
    <row r="1205" spans="1:5" s="411" customFormat="1" x14ac:dyDescent="0.2">
      <c r="A1205" s="395"/>
      <c r="B1205" s="396"/>
      <c r="C1205" s="151" t="s">
        <v>288</v>
      </c>
      <c r="D1205" s="110" t="s">
        <v>289</v>
      </c>
      <c r="E1205" s="353">
        <v>810000</v>
      </c>
    </row>
    <row r="1206" spans="1:5" s="411" customFormat="1" x14ac:dyDescent="0.2">
      <c r="A1206" s="395"/>
      <c r="B1206" s="396"/>
      <c r="C1206" s="151" t="s">
        <v>133</v>
      </c>
      <c r="D1206" s="166" t="s">
        <v>439</v>
      </c>
      <c r="E1206" s="353">
        <v>1253480</v>
      </c>
    </row>
    <row r="1207" spans="1:5" s="411" customFormat="1" hidden="1" x14ac:dyDescent="0.2">
      <c r="A1207" s="395"/>
      <c r="B1207" s="396"/>
      <c r="C1207" s="153"/>
      <c r="D1207" s="167"/>
      <c r="E1207" s="355"/>
    </row>
    <row r="1208" spans="1:5" s="411" customFormat="1" hidden="1" x14ac:dyDescent="0.2">
      <c r="A1208" s="395"/>
      <c r="B1208" s="396"/>
      <c r="C1208" s="348" t="s">
        <v>291</v>
      </c>
      <c r="D1208" s="361" t="s">
        <v>292</v>
      </c>
      <c r="E1208" s="350"/>
    </row>
    <row r="1209" spans="1:5" s="411" customFormat="1" hidden="1" x14ac:dyDescent="0.2">
      <c r="A1209" s="395"/>
      <c r="B1209" s="396"/>
      <c r="C1209" s="352"/>
      <c r="D1209" s="345"/>
      <c r="E1209" s="346"/>
    </row>
    <row r="1210" spans="1:5" s="411" customFormat="1" hidden="1" x14ac:dyDescent="0.2">
      <c r="A1210" s="395"/>
      <c r="B1210" s="396"/>
      <c r="C1210" s="151" t="s">
        <v>293</v>
      </c>
      <c r="D1210" s="110" t="s">
        <v>294</v>
      </c>
      <c r="E1210" s="353"/>
    </row>
    <row r="1211" spans="1:5" s="411" customFormat="1" hidden="1" x14ac:dyDescent="0.2">
      <c r="A1211" s="395"/>
      <c r="B1211" s="396"/>
      <c r="C1211" s="151" t="s">
        <v>295</v>
      </c>
      <c r="D1211" s="110" t="s">
        <v>296</v>
      </c>
      <c r="E1211" s="353"/>
    </row>
    <row r="1212" spans="1:5" s="411" customFormat="1" ht="8.1" customHeight="1" x14ac:dyDescent="0.2">
      <c r="A1212" s="395"/>
      <c r="B1212" s="396"/>
      <c r="C1212" s="127"/>
      <c r="D1212" s="115"/>
      <c r="E1212" s="126"/>
    </row>
    <row r="1213" spans="1:5" s="411" customFormat="1" x14ac:dyDescent="0.2">
      <c r="A1213" s="395"/>
      <c r="B1213" s="396"/>
      <c r="C1213" s="348" t="s">
        <v>299</v>
      </c>
      <c r="D1213" s="361" t="s">
        <v>292</v>
      </c>
      <c r="E1213" s="350">
        <f>SUM(E1215:E1216)</f>
        <v>53992214.789999999</v>
      </c>
    </row>
    <row r="1214" spans="1:5" s="411" customFormat="1" ht="8.1" customHeight="1" x14ac:dyDescent="0.2">
      <c r="A1214" s="395"/>
      <c r="B1214" s="396"/>
      <c r="C1214" s="352"/>
      <c r="D1214" s="345"/>
      <c r="E1214" s="346"/>
    </row>
    <row r="1215" spans="1:5" s="411" customFormat="1" x14ac:dyDescent="0.2">
      <c r="A1215" s="395"/>
      <c r="B1215" s="396"/>
      <c r="C1215" s="151" t="s">
        <v>347</v>
      </c>
      <c r="D1215" s="110" t="s">
        <v>408</v>
      </c>
      <c r="E1215" s="353">
        <v>53992214.789999999</v>
      </c>
    </row>
    <row r="1216" spans="1:5" s="411" customFormat="1" hidden="1" x14ac:dyDescent="0.2">
      <c r="A1216" s="395"/>
      <c r="B1216" s="396"/>
      <c r="C1216" s="151" t="s">
        <v>300</v>
      </c>
      <c r="D1216" s="110" t="s">
        <v>301</v>
      </c>
      <c r="E1216" s="353"/>
    </row>
    <row r="1217" spans="1:5" s="411" customFormat="1" hidden="1" x14ac:dyDescent="0.2">
      <c r="A1217" s="395"/>
      <c r="B1217" s="396"/>
      <c r="C1217" s="381"/>
      <c r="D1217" s="382"/>
      <c r="E1217" s="383"/>
    </row>
    <row r="1218" spans="1:5" s="411" customFormat="1" ht="12.75" hidden="1" thickBot="1" x14ac:dyDescent="0.25">
      <c r="A1218" s="395"/>
      <c r="B1218" s="396"/>
      <c r="C1218" s="338">
        <v>6</v>
      </c>
      <c r="D1218" s="337" t="s">
        <v>302</v>
      </c>
      <c r="E1218" s="370"/>
    </row>
    <row r="1219" spans="1:5" s="411" customFormat="1" hidden="1" x14ac:dyDescent="0.2">
      <c r="A1219" s="395"/>
      <c r="B1219" s="396"/>
      <c r="C1219" s="371"/>
      <c r="D1219" s="372"/>
      <c r="E1219" s="373"/>
    </row>
    <row r="1220" spans="1:5" s="411" customFormat="1" hidden="1" x14ac:dyDescent="0.2">
      <c r="A1220" s="395"/>
      <c r="B1220" s="396"/>
      <c r="C1220" s="348" t="s">
        <v>303</v>
      </c>
      <c r="D1220" s="361" t="s">
        <v>304</v>
      </c>
      <c r="E1220" s="350"/>
    </row>
    <row r="1221" spans="1:5" s="411" customFormat="1" hidden="1" x14ac:dyDescent="0.2">
      <c r="A1221" s="395"/>
      <c r="B1221" s="396"/>
      <c r="C1221" s="352"/>
      <c r="D1221" s="345"/>
      <c r="E1221" s="346"/>
    </row>
    <row r="1222" spans="1:5" s="411" customFormat="1" hidden="1" x14ac:dyDescent="0.2">
      <c r="A1222" s="395"/>
      <c r="B1222" s="396"/>
      <c r="C1222" s="384" t="s">
        <v>353</v>
      </c>
      <c r="D1222" s="375" t="s">
        <v>440</v>
      </c>
      <c r="E1222" s="353"/>
    </row>
    <row r="1223" spans="1:5" s="411" customFormat="1" hidden="1" x14ac:dyDescent="0.2">
      <c r="A1223" s="395"/>
      <c r="B1223" s="396"/>
      <c r="C1223" s="384" t="s">
        <v>84</v>
      </c>
      <c r="D1223" s="375" t="s">
        <v>441</v>
      </c>
      <c r="E1223" s="353"/>
    </row>
    <row r="1224" spans="1:5" s="411" customFormat="1" hidden="1" x14ac:dyDescent="0.2">
      <c r="A1224" s="395"/>
      <c r="B1224" s="396"/>
      <c r="C1224" s="385"/>
      <c r="D1224" s="386"/>
      <c r="E1224" s="360"/>
    </row>
    <row r="1225" spans="1:5" s="411" customFormat="1" hidden="1" x14ac:dyDescent="0.2">
      <c r="A1225" s="395"/>
      <c r="B1225" s="396"/>
      <c r="C1225" s="348" t="s">
        <v>306</v>
      </c>
      <c r="D1225" s="361" t="s">
        <v>307</v>
      </c>
      <c r="E1225" s="350"/>
    </row>
    <row r="1226" spans="1:5" s="411" customFormat="1" hidden="1" x14ac:dyDescent="0.2">
      <c r="A1226" s="395"/>
      <c r="B1226" s="396"/>
      <c r="C1226" s="352"/>
      <c r="D1226" s="345"/>
      <c r="E1226" s="346"/>
    </row>
    <row r="1227" spans="1:5" s="411" customFormat="1" hidden="1" x14ac:dyDescent="0.2">
      <c r="A1227" s="395"/>
      <c r="B1227" s="396"/>
      <c r="C1227" s="384" t="s">
        <v>339</v>
      </c>
      <c r="D1227" s="375" t="s">
        <v>36</v>
      </c>
      <c r="E1227" s="353"/>
    </row>
    <row r="1228" spans="1:5" s="411" customFormat="1" hidden="1" x14ac:dyDescent="0.2">
      <c r="A1228" s="395"/>
      <c r="B1228" s="396"/>
      <c r="C1228" s="385"/>
      <c r="D1228" s="386"/>
      <c r="E1228" s="360"/>
    </row>
    <row r="1229" spans="1:5" s="411" customFormat="1" hidden="1" x14ac:dyDescent="0.2">
      <c r="A1229" s="395"/>
      <c r="B1229" s="396"/>
      <c r="C1229" s="348" t="s">
        <v>349</v>
      </c>
      <c r="D1229" s="361" t="s">
        <v>351</v>
      </c>
      <c r="E1229" s="350"/>
    </row>
    <row r="1230" spans="1:5" s="411" customFormat="1" hidden="1" x14ac:dyDescent="0.2">
      <c r="A1230" s="395"/>
      <c r="B1230" s="396"/>
      <c r="C1230" s="352"/>
      <c r="D1230" s="345"/>
      <c r="E1230" s="346"/>
    </row>
    <row r="1231" spans="1:5" s="411" customFormat="1" hidden="1" x14ac:dyDescent="0.2">
      <c r="A1231" s="343"/>
      <c r="B1231" s="334"/>
      <c r="C1231" s="384" t="s">
        <v>350</v>
      </c>
      <c r="D1231" s="375" t="s">
        <v>352</v>
      </c>
      <c r="E1231" s="353"/>
    </row>
    <row r="1232" spans="1:5" s="411" customFormat="1" hidden="1" x14ac:dyDescent="0.2">
      <c r="A1232" s="343"/>
      <c r="B1232" s="334"/>
      <c r="C1232" s="385"/>
      <c r="D1232" s="386"/>
      <c r="E1232" s="360"/>
    </row>
    <row r="1233" spans="1:5" s="411" customFormat="1" hidden="1" x14ac:dyDescent="0.2">
      <c r="A1233" s="343"/>
      <c r="B1233" s="334"/>
      <c r="C1233" s="348" t="s">
        <v>308</v>
      </c>
      <c r="D1233" s="361" t="s">
        <v>309</v>
      </c>
      <c r="E1233" s="350"/>
    </row>
    <row r="1234" spans="1:5" s="411" customFormat="1" hidden="1" x14ac:dyDescent="0.2">
      <c r="A1234" s="343"/>
      <c r="B1234" s="334"/>
      <c r="C1234" s="352"/>
      <c r="D1234" s="345"/>
      <c r="E1234" s="346"/>
    </row>
    <row r="1235" spans="1:5" s="411" customFormat="1" hidden="1" x14ac:dyDescent="0.2">
      <c r="A1235" s="343"/>
      <c r="B1235" s="334"/>
      <c r="C1235" s="366" t="s">
        <v>85</v>
      </c>
      <c r="D1235" s="357" t="s">
        <v>310</v>
      </c>
      <c r="E1235" s="353"/>
    </row>
    <row r="1236" spans="1:5" s="411" customFormat="1" hidden="1" x14ac:dyDescent="0.2">
      <c r="A1236" s="343"/>
      <c r="B1236" s="334"/>
      <c r="C1236" s="366" t="s">
        <v>311</v>
      </c>
      <c r="D1236" s="357" t="s">
        <v>372</v>
      </c>
      <c r="E1236" s="353"/>
    </row>
    <row r="1237" spans="1:5" s="411" customFormat="1" hidden="1" x14ac:dyDescent="0.2">
      <c r="A1237" s="343"/>
      <c r="B1237" s="334"/>
      <c r="C1237" s="387"/>
      <c r="D1237" s="388"/>
      <c r="E1237" s="389"/>
    </row>
    <row r="1238" spans="1:5" s="411" customFormat="1" ht="12.75" hidden="1" thickBot="1" x14ac:dyDescent="0.25">
      <c r="A1238" s="343"/>
      <c r="B1238" s="334"/>
      <c r="C1238" s="338">
        <v>9</v>
      </c>
      <c r="D1238" s="337" t="s">
        <v>313</v>
      </c>
      <c r="E1238" s="370"/>
    </row>
    <row r="1239" spans="1:5" s="411" customFormat="1" hidden="1" x14ac:dyDescent="0.2">
      <c r="A1239" s="343"/>
      <c r="B1239" s="334"/>
      <c r="C1239" s="371"/>
      <c r="D1239" s="372"/>
      <c r="E1239" s="373"/>
    </row>
    <row r="1240" spans="1:5" s="411" customFormat="1" hidden="1" x14ac:dyDescent="0.2">
      <c r="A1240" s="343"/>
      <c r="B1240" s="334"/>
      <c r="C1240" s="348" t="s">
        <v>318</v>
      </c>
      <c r="D1240" s="361" t="s">
        <v>319</v>
      </c>
      <c r="E1240" s="350"/>
    </row>
    <row r="1241" spans="1:5" s="411" customFormat="1" hidden="1" x14ac:dyDescent="0.2">
      <c r="A1241" s="343"/>
      <c r="B1241" s="334"/>
      <c r="C1241" s="352"/>
      <c r="D1241" s="345"/>
      <c r="E1241" s="346"/>
    </row>
    <row r="1242" spans="1:5" s="411" customFormat="1" hidden="1" x14ac:dyDescent="0.2">
      <c r="A1242" s="343"/>
      <c r="B1242" s="334"/>
      <c r="C1242" s="151" t="s">
        <v>134</v>
      </c>
      <c r="D1242" s="143" t="s">
        <v>320</v>
      </c>
      <c r="E1242" s="353"/>
    </row>
    <row r="1243" spans="1:5" s="411" customFormat="1" hidden="1" x14ac:dyDescent="0.2">
      <c r="A1243" s="343"/>
      <c r="B1243" s="334"/>
      <c r="C1243" s="366" t="s">
        <v>321</v>
      </c>
      <c r="D1243" s="357" t="s">
        <v>322</v>
      </c>
      <c r="E1243" s="353"/>
    </row>
    <row r="1244" spans="1:5" s="411" customFormat="1" ht="8.1" customHeight="1" thickBot="1" x14ac:dyDescent="0.25">
      <c r="A1244" s="343"/>
      <c r="B1244" s="334"/>
      <c r="C1244" s="390"/>
      <c r="D1244" s="391"/>
      <c r="E1244" s="392"/>
    </row>
    <row r="1245" spans="1:5" s="411" customFormat="1" ht="23.25" customHeight="1" thickBot="1" x14ac:dyDescent="0.25">
      <c r="A1245" s="436" t="s">
        <v>373</v>
      </c>
      <c r="B1245" s="393">
        <f>+B1045</f>
        <v>536207446.41000003</v>
      </c>
      <c r="C1245" s="463" t="s">
        <v>374</v>
      </c>
      <c r="D1245" s="464"/>
      <c r="E1245" s="394">
        <f>+E1238+E1218+E1195+E1157+E1083+E1042</f>
        <v>536207446.32999998</v>
      </c>
    </row>
    <row r="1246" spans="1:5" s="411" customFormat="1" ht="12" customHeight="1" thickBot="1" x14ac:dyDescent="0.25">
      <c r="A1246" s="70"/>
      <c r="B1246" s="408"/>
      <c r="C1246" s="70"/>
      <c r="D1246" s="409"/>
      <c r="E1246" s="410"/>
    </row>
    <row r="1247" spans="1:5" s="411" customFormat="1" ht="21.95" customHeight="1" thickBot="1" x14ac:dyDescent="0.25">
      <c r="A1247" s="434" t="s">
        <v>359</v>
      </c>
      <c r="B1247" s="435" t="s">
        <v>360</v>
      </c>
      <c r="C1247" s="468" t="s">
        <v>361</v>
      </c>
      <c r="D1247" s="469"/>
      <c r="E1247" s="330" t="s">
        <v>360</v>
      </c>
    </row>
    <row r="1248" spans="1:5" s="411" customFormat="1" ht="8.1" customHeight="1" thickBot="1" x14ac:dyDescent="0.25">
      <c r="A1248" s="343"/>
      <c r="B1248" s="334"/>
      <c r="C1248" s="395"/>
      <c r="D1248" s="396"/>
      <c r="E1248" s="397"/>
    </row>
    <row r="1249" spans="1:5" s="411" customFormat="1" ht="21.95" customHeight="1" thickBot="1" x14ac:dyDescent="0.25">
      <c r="A1249" s="336" t="s">
        <v>377</v>
      </c>
      <c r="B1249" s="337"/>
      <c r="C1249" s="338" t="s">
        <v>30</v>
      </c>
      <c r="D1249" s="337" t="s">
        <v>153</v>
      </c>
      <c r="E1249" s="339">
        <f>+E1252+E1258+E1263+E1272+E1280+E1286</f>
        <v>219120186.62</v>
      </c>
    </row>
    <row r="1250" spans="1:5" s="411" customFormat="1" hidden="1" x14ac:dyDescent="0.2">
      <c r="A1250" s="80"/>
      <c r="B1250" s="334"/>
      <c r="C1250" s="413"/>
      <c r="D1250" s="341" t="s">
        <v>390</v>
      </c>
      <c r="E1250" s="342"/>
    </row>
    <row r="1251" spans="1:5" s="411" customFormat="1" ht="8.1" customHeight="1" x14ac:dyDescent="0.2">
      <c r="A1251" s="343"/>
      <c r="B1251" s="334"/>
      <c r="C1251" s="344"/>
      <c r="D1251" s="345"/>
      <c r="E1251" s="346"/>
    </row>
    <row r="1252" spans="1:5" s="411" customFormat="1" x14ac:dyDescent="0.2">
      <c r="A1252" s="398" t="s">
        <v>476</v>
      </c>
      <c r="B1252" s="347">
        <v>516962205.60000002</v>
      </c>
      <c r="C1252" s="348" t="s">
        <v>362</v>
      </c>
      <c r="D1252" s="349" t="s">
        <v>154</v>
      </c>
      <c r="E1252" s="350">
        <f>SUM(E1254:E1256)</f>
        <v>97124403.5</v>
      </c>
    </row>
    <row r="1253" spans="1:5" s="411" customFormat="1" ht="8.1" customHeight="1" x14ac:dyDescent="0.2">
      <c r="A1253" s="343"/>
      <c r="B1253" s="334"/>
      <c r="C1253" s="352"/>
      <c r="D1253" s="345"/>
      <c r="E1253" s="346"/>
    </row>
    <row r="1254" spans="1:5" s="411" customFormat="1" hidden="1" x14ac:dyDescent="0.2">
      <c r="A1254" s="343"/>
      <c r="B1254" s="334"/>
      <c r="C1254" s="114" t="s">
        <v>67</v>
      </c>
      <c r="D1254" s="110" t="s">
        <v>423</v>
      </c>
      <c r="E1254" s="353"/>
    </row>
    <row r="1255" spans="1:5" s="411" customFormat="1" x14ac:dyDescent="0.2">
      <c r="A1255" s="405"/>
      <c r="B1255" s="351"/>
      <c r="C1255" s="114" t="s">
        <v>156</v>
      </c>
      <c r="D1255" s="110" t="s">
        <v>363</v>
      </c>
      <c r="E1255" s="353">
        <v>97124403.5</v>
      </c>
    </row>
    <row r="1256" spans="1:5" s="411" customFormat="1" hidden="1" x14ac:dyDescent="0.2">
      <c r="A1256" s="343"/>
      <c r="B1256" s="334"/>
      <c r="C1256" s="114" t="s">
        <v>158</v>
      </c>
      <c r="D1256" s="110" t="s">
        <v>364</v>
      </c>
      <c r="E1256" s="353"/>
    </row>
    <row r="1257" spans="1:5" s="411" customFormat="1" hidden="1" x14ac:dyDescent="0.2">
      <c r="A1257" s="405"/>
      <c r="B1257" s="351"/>
      <c r="C1257" s="354"/>
      <c r="D1257" s="167"/>
      <c r="E1257" s="355"/>
    </row>
    <row r="1258" spans="1:5" s="411" customFormat="1" hidden="1" x14ac:dyDescent="0.2">
      <c r="A1258" s="405"/>
      <c r="B1258" s="351"/>
      <c r="C1258" s="348" t="s">
        <v>160</v>
      </c>
      <c r="D1258" s="349" t="s">
        <v>161</v>
      </c>
      <c r="E1258" s="350"/>
    </row>
    <row r="1259" spans="1:5" s="411" customFormat="1" hidden="1" x14ac:dyDescent="0.2">
      <c r="A1259" s="405"/>
      <c r="B1259" s="351"/>
      <c r="C1259" s="352"/>
      <c r="D1259" s="345"/>
      <c r="E1259" s="346"/>
    </row>
    <row r="1260" spans="1:5" s="411" customFormat="1" hidden="1" x14ac:dyDescent="0.2">
      <c r="A1260" s="343"/>
      <c r="B1260" s="334"/>
      <c r="C1260" s="114" t="s">
        <v>68</v>
      </c>
      <c r="D1260" s="110" t="s">
        <v>32</v>
      </c>
      <c r="E1260" s="353"/>
    </row>
    <row r="1261" spans="1:5" s="411" customFormat="1" hidden="1" x14ac:dyDescent="0.2">
      <c r="A1261" s="395"/>
      <c r="B1261" s="396"/>
      <c r="C1261" s="356" t="s">
        <v>69</v>
      </c>
      <c r="D1261" s="357" t="s">
        <v>31</v>
      </c>
      <c r="E1261" s="353"/>
    </row>
    <row r="1262" spans="1:5" s="411" customFormat="1" ht="8.1" customHeight="1" x14ac:dyDescent="0.2">
      <c r="A1262" s="395"/>
      <c r="B1262" s="396"/>
      <c r="C1262" s="358"/>
      <c r="D1262" s="359"/>
      <c r="E1262" s="360"/>
    </row>
    <row r="1263" spans="1:5" s="411" customFormat="1" x14ac:dyDescent="0.2">
      <c r="A1263" s="395"/>
      <c r="B1263" s="396"/>
      <c r="C1263" s="348" t="s">
        <v>162</v>
      </c>
      <c r="D1263" s="349" t="s">
        <v>163</v>
      </c>
      <c r="E1263" s="350">
        <f>SUM(E1265:E1269)</f>
        <v>79028675.399999991</v>
      </c>
    </row>
    <row r="1264" spans="1:5" s="411" customFormat="1" ht="8.1" customHeight="1" x14ac:dyDescent="0.2">
      <c r="A1264" s="395"/>
      <c r="B1264" s="396"/>
      <c r="C1264" s="352"/>
      <c r="D1264" s="345"/>
      <c r="E1264" s="346"/>
    </row>
    <row r="1265" spans="1:5" s="411" customFormat="1" x14ac:dyDescent="0.2">
      <c r="A1265" s="395"/>
      <c r="B1265" s="396"/>
      <c r="C1265" s="114" t="s">
        <v>70</v>
      </c>
      <c r="D1265" s="110" t="s">
        <v>391</v>
      </c>
      <c r="E1265" s="353">
        <v>5904273.4000000004</v>
      </c>
    </row>
    <row r="1266" spans="1:5" s="411" customFormat="1" x14ac:dyDescent="0.2">
      <c r="A1266" s="395"/>
      <c r="B1266" s="396"/>
      <c r="C1266" s="114" t="s">
        <v>71</v>
      </c>
      <c r="D1266" s="110" t="s">
        <v>392</v>
      </c>
      <c r="E1266" s="353">
        <v>40773082.950000003</v>
      </c>
    </row>
    <row r="1267" spans="1:5" s="411" customFormat="1" x14ac:dyDescent="0.2">
      <c r="A1267" s="395"/>
      <c r="B1267" s="396"/>
      <c r="C1267" s="114" t="s">
        <v>72</v>
      </c>
      <c r="D1267" s="110" t="s">
        <v>393</v>
      </c>
      <c r="E1267" s="353">
        <v>14280495.449999999</v>
      </c>
    </row>
    <row r="1268" spans="1:5" s="411" customFormat="1" x14ac:dyDescent="0.2">
      <c r="A1268" s="395"/>
      <c r="B1268" s="396"/>
      <c r="C1268" s="114" t="s">
        <v>167</v>
      </c>
      <c r="D1268" s="110" t="s">
        <v>424</v>
      </c>
      <c r="E1268" s="353">
        <v>10261654.300000001</v>
      </c>
    </row>
    <row r="1269" spans="1:5" s="411" customFormat="1" x14ac:dyDescent="0.2">
      <c r="A1269" s="395"/>
      <c r="B1269" s="396"/>
      <c r="C1269" s="114" t="s">
        <v>73</v>
      </c>
      <c r="D1269" s="110" t="s">
        <v>169</v>
      </c>
      <c r="E1269" s="353">
        <v>7809169.2999999998</v>
      </c>
    </row>
    <row r="1270" spans="1:5" s="411" customFormat="1" ht="8.1" customHeight="1" x14ac:dyDescent="0.2">
      <c r="A1270" s="395"/>
      <c r="B1270" s="396"/>
      <c r="C1270" s="354"/>
      <c r="D1270" s="167"/>
      <c r="E1270" s="353"/>
    </row>
    <row r="1271" spans="1:5" s="411" customFormat="1" hidden="1" x14ac:dyDescent="0.2">
      <c r="A1271" s="395"/>
      <c r="B1271" s="396"/>
      <c r="C1271" s="340"/>
      <c r="D1271" s="341" t="s">
        <v>394</v>
      </c>
      <c r="E1271" s="342"/>
    </row>
    <row r="1272" spans="1:5" s="411" customFormat="1" x14ac:dyDescent="0.2">
      <c r="A1272" s="395"/>
      <c r="B1272" s="396"/>
      <c r="C1272" s="348" t="s">
        <v>170</v>
      </c>
      <c r="D1272" s="349" t="s">
        <v>171</v>
      </c>
      <c r="E1272" s="350">
        <f>SUM(E1274:E1278)</f>
        <v>27954149.800000001</v>
      </c>
    </row>
    <row r="1273" spans="1:5" s="411" customFormat="1" ht="8.1" customHeight="1" x14ac:dyDescent="0.2">
      <c r="A1273" s="395"/>
      <c r="B1273" s="396"/>
      <c r="C1273" s="352"/>
      <c r="D1273" s="345"/>
      <c r="E1273" s="346"/>
    </row>
    <row r="1274" spans="1:5" s="411" customFormat="1" x14ac:dyDescent="0.2">
      <c r="A1274" s="395"/>
      <c r="B1274" s="396"/>
      <c r="C1274" s="151" t="s">
        <v>74</v>
      </c>
      <c r="D1274" s="110" t="s">
        <v>425</v>
      </c>
      <c r="E1274" s="353">
        <v>15509922.34</v>
      </c>
    </row>
    <row r="1275" spans="1:5" s="411" customFormat="1" x14ac:dyDescent="0.2">
      <c r="A1275" s="395"/>
      <c r="B1275" s="396"/>
      <c r="C1275" s="151" t="s">
        <v>75</v>
      </c>
      <c r="D1275" s="110" t="s">
        <v>395</v>
      </c>
      <c r="E1275" s="353">
        <v>840568.97</v>
      </c>
    </row>
    <row r="1276" spans="1:5" s="411" customFormat="1" x14ac:dyDescent="0.2">
      <c r="A1276" s="395"/>
      <c r="B1276" s="396"/>
      <c r="C1276" s="151" t="s">
        <v>76</v>
      </c>
      <c r="D1276" s="110" t="s">
        <v>365</v>
      </c>
      <c r="E1276" s="353">
        <v>2388534.5099999998</v>
      </c>
    </row>
    <row r="1277" spans="1:5" s="411" customFormat="1" x14ac:dyDescent="0.2">
      <c r="A1277" s="395"/>
      <c r="B1277" s="396"/>
      <c r="C1277" s="151" t="s">
        <v>77</v>
      </c>
      <c r="D1277" s="110" t="s">
        <v>174</v>
      </c>
      <c r="E1277" s="353">
        <v>8382576.5999999996</v>
      </c>
    </row>
    <row r="1278" spans="1:5" s="411" customFormat="1" x14ac:dyDescent="0.2">
      <c r="A1278" s="395"/>
      <c r="B1278" s="396"/>
      <c r="C1278" s="151" t="s">
        <v>78</v>
      </c>
      <c r="D1278" s="110" t="s">
        <v>426</v>
      </c>
      <c r="E1278" s="353">
        <v>832547.38</v>
      </c>
    </row>
    <row r="1279" spans="1:5" s="411" customFormat="1" ht="8.1" customHeight="1" x14ac:dyDescent="0.2">
      <c r="A1279" s="395"/>
      <c r="B1279" s="396"/>
      <c r="C1279" s="153"/>
      <c r="D1279" s="167"/>
      <c r="E1279" s="355"/>
    </row>
    <row r="1280" spans="1:5" s="411" customFormat="1" x14ac:dyDescent="0.2">
      <c r="A1280" s="395"/>
      <c r="B1280" s="396"/>
      <c r="C1280" s="348" t="s">
        <v>175</v>
      </c>
      <c r="D1280" s="361" t="s">
        <v>176</v>
      </c>
      <c r="E1280" s="350">
        <f>SUM(E1282:E1284)</f>
        <v>15012957.920000002</v>
      </c>
    </row>
    <row r="1281" spans="1:5" s="411" customFormat="1" ht="8.1" customHeight="1" x14ac:dyDescent="0.2">
      <c r="A1281" s="395"/>
      <c r="B1281" s="396"/>
      <c r="C1281" s="352"/>
      <c r="D1281" s="345"/>
      <c r="E1281" s="346"/>
    </row>
    <row r="1282" spans="1:5" s="411" customFormat="1" x14ac:dyDescent="0.2">
      <c r="A1282" s="395"/>
      <c r="B1282" s="396"/>
      <c r="C1282" s="362" t="s">
        <v>412</v>
      </c>
      <c r="D1282" s="363" t="s">
        <v>427</v>
      </c>
      <c r="E1282" s="364">
        <v>8458565.8900000006</v>
      </c>
    </row>
    <row r="1283" spans="1:5" s="411" customFormat="1" x14ac:dyDescent="0.2">
      <c r="A1283" s="395"/>
      <c r="B1283" s="396"/>
      <c r="C1283" s="151" t="s">
        <v>79</v>
      </c>
      <c r="D1283" s="365" t="s">
        <v>427</v>
      </c>
      <c r="E1283" s="353">
        <v>2562234.0499999998</v>
      </c>
    </row>
    <row r="1284" spans="1:5" s="411" customFormat="1" x14ac:dyDescent="0.2">
      <c r="A1284" s="406"/>
      <c r="B1284" s="407"/>
      <c r="C1284" s="151" t="s">
        <v>80</v>
      </c>
      <c r="D1284" s="365" t="s">
        <v>428</v>
      </c>
      <c r="E1284" s="353">
        <v>3992157.98</v>
      </c>
    </row>
    <row r="1285" spans="1:5" s="411" customFormat="1" hidden="1" x14ac:dyDescent="0.2">
      <c r="A1285" s="395"/>
      <c r="B1285" s="396"/>
      <c r="C1285" s="414"/>
      <c r="D1285" s="415"/>
      <c r="E1285" s="416"/>
    </row>
    <row r="1286" spans="1:5" s="411" customFormat="1" hidden="1" x14ac:dyDescent="0.2">
      <c r="A1286" s="395"/>
      <c r="B1286" s="396"/>
      <c r="C1286" s="348" t="s">
        <v>179</v>
      </c>
      <c r="D1286" s="361" t="s">
        <v>396</v>
      </c>
      <c r="E1286" s="350"/>
    </row>
    <row r="1287" spans="1:5" s="411" customFormat="1" hidden="1" x14ac:dyDescent="0.2">
      <c r="A1287" s="395"/>
      <c r="B1287" s="396"/>
      <c r="C1287" s="352"/>
      <c r="D1287" s="345"/>
      <c r="E1287" s="346"/>
    </row>
    <row r="1288" spans="1:5" s="411" customFormat="1" hidden="1" x14ac:dyDescent="0.2">
      <c r="A1288" s="395"/>
      <c r="B1288" s="396"/>
      <c r="C1288" s="366" t="s">
        <v>181</v>
      </c>
      <c r="D1288" s="357" t="s">
        <v>397</v>
      </c>
      <c r="E1288" s="353"/>
    </row>
    <row r="1289" spans="1:5" s="411" customFormat="1" ht="8.1" customHeight="1" thickBot="1" x14ac:dyDescent="0.25">
      <c r="A1289" s="395"/>
      <c r="B1289" s="396"/>
      <c r="C1289" s="367"/>
      <c r="D1289" s="368"/>
      <c r="E1289" s="369"/>
    </row>
    <row r="1290" spans="1:5" s="411" customFormat="1" ht="12.75" thickBot="1" x14ac:dyDescent="0.25">
      <c r="A1290" s="395"/>
      <c r="B1290" s="396"/>
      <c r="C1290" s="338" t="s">
        <v>33</v>
      </c>
      <c r="D1290" s="337" t="s">
        <v>183</v>
      </c>
      <c r="E1290" s="370">
        <f>+E1292+E1299+E1307+E1316+E1326+E1333+E1337+E1343+E1354+E1358</f>
        <v>191368742.52000001</v>
      </c>
    </row>
    <row r="1291" spans="1:5" s="411" customFormat="1" ht="8.1" customHeight="1" x14ac:dyDescent="0.2">
      <c r="A1291" s="395"/>
      <c r="B1291" s="396"/>
      <c r="C1291" s="371"/>
      <c r="D1291" s="372"/>
      <c r="E1291" s="373"/>
    </row>
    <row r="1292" spans="1:5" s="411" customFormat="1" x14ac:dyDescent="0.2">
      <c r="A1292" s="395"/>
      <c r="B1292" s="396"/>
      <c r="C1292" s="348" t="s">
        <v>184</v>
      </c>
      <c r="D1292" s="361" t="s">
        <v>185</v>
      </c>
      <c r="E1292" s="350">
        <f>SUM(E1294:E1297)</f>
        <v>16294618</v>
      </c>
    </row>
    <row r="1293" spans="1:5" s="411" customFormat="1" ht="8.1" customHeight="1" x14ac:dyDescent="0.2">
      <c r="A1293" s="395"/>
      <c r="B1293" s="396"/>
      <c r="C1293" s="352"/>
      <c r="D1293" s="345"/>
      <c r="E1293" s="346"/>
    </row>
    <row r="1294" spans="1:5" s="411" customFormat="1" x14ac:dyDescent="0.2">
      <c r="A1294" s="395"/>
      <c r="B1294" s="396"/>
      <c r="C1294" s="417" t="s">
        <v>88</v>
      </c>
      <c r="D1294" s="418" t="s">
        <v>366</v>
      </c>
      <c r="E1294" s="380">
        <v>15400000</v>
      </c>
    </row>
    <row r="1295" spans="1:5" s="411" customFormat="1" hidden="1" x14ac:dyDescent="0.2">
      <c r="A1295" s="395"/>
      <c r="B1295" s="396"/>
      <c r="C1295" s="151" t="s">
        <v>87</v>
      </c>
      <c r="D1295" s="110" t="s">
        <v>187</v>
      </c>
      <c r="E1295" s="353"/>
    </row>
    <row r="1296" spans="1:5" s="411" customFormat="1" hidden="1" x14ac:dyDescent="0.2">
      <c r="A1296" s="395"/>
      <c r="B1296" s="396"/>
      <c r="C1296" s="151" t="s">
        <v>188</v>
      </c>
      <c r="D1296" s="110" t="s">
        <v>189</v>
      </c>
      <c r="E1296" s="353"/>
    </row>
    <row r="1297" spans="1:5" s="411" customFormat="1" x14ac:dyDescent="0.2">
      <c r="A1297" s="395"/>
      <c r="B1297" s="396"/>
      <c r="C1297" s="151" t="s">
        <v>190</v>
      </c>
      <c r="D1297" s="110" t="s">
        <v>191</v>
      </c>
      <c r="E1297" s="353">
        <v>894618</v>
      </c>
    </row>
    <row r="1298" spans="1:5" s="411" customFormat="1" ht="8.1" customHeight="1" x14ac:dyDescent="0.2">
      <c r="A1298" s="395"/>
      <c r="B1298" s="396"/>
      <c r="C1298" s="374"/>
      <c r="D1298" s="359"/>
      <c r="E1298" s="360"/>
    </row>
    <row r="1299" spans="1:5" s="411" customFormat="1" x14ac:dyDescent="0.2">
      <c r="A1299" s="395"/>
      <c r="B1299" s="396"/>
      <c r="C1299" s="348" t="s">
        <v>192</v>
      </c>
      <c r="D1299" s="361" t="s">
        <v>193</v>
      </c>
      <c r="E1299" s="350">
        <f>SUM(E1301:E1305)</f>
        <v>608800</v>
      </c>
    </row>
    <row r="1300" spans="1:5" s="411" customFormat="1" ht="8.1" customHeight="1" x14ac:dyDescent="0.2">
      <c r="A1300" s="395"/>
      <c r="B1300" s="396"/>
      <c r="C1300" s="352"/>
      <c r="D1300" s="345"/>
      <c r="E1300" s="346"/>
    </row>
    <row r="1301" spans="1:5" s="411" customFormat="1" ht="13.5" hidden="1" customHeight="1" x14ac:dyDescent="0.2">
      <c r="A1301" s="395"/>
      <c r="B1301" s="396"/>
      <c r="C1301" s="366" t="s">
        <v>89</v>
      </c>
      <c r="D1301" s="357" t="s">
        <v>194</v>
      </c>
      <c r="E1301" s="353"/>
    </row>
    <row r="1302" spans="1:5" s="411" customFormat="1" hidden="1" x14ac:dyDescent="0.2">
      <c r="A1302" s="395"/>
      <c r="B1302" s="396"/>
      <c r="C1302" s="366" t="s">
        <v>90</v>
      </c>
      <c r="D1302" s="375" t="s">
        <v>195</v>
      </c>
      <c r="E1302" s="353"/>
    </row>
    <row r="1303" spans="1:5" s="411" customFormat="1" x14ac:dyDescent="0.2">
      <c r="A1303" s="395"/>
      <c r="B1303" s="396"/>
      <c r="C1303" s="151" t="s">
        <v>91</v>
      </c>
      <c r="D1303" s="110" t="s">
        <v>196</v>
      </c>
      <c r="E1303" s="353">
        <v>500000</v>
      </c>
    </row>
    <row r="1304" spans="1:5" s="411" customFormat="1" hidden="1" x14ac:dyDescent="0.2">
      <c r="A1304" s="395"/>
      <c r="B1304" s="396"/>
      <c r="C1304" s="151" t="s">
        <v>336</v>
      </c>
      <c r="D1304" s="110" t="s">
        <v>109</v>
      </c>
      <c r="E1304" s="353"/>
    </row>
    <row r="1305" spans="1:5" s="411" customFormat="1" x14ac:dyDescent="0.2">
      <c r="A1305" s="395"/>
      <c r="B1305" s="396"/>
      <c r="C1305" s="366" t="s">
        <v>197</v>
      </c>
      <c r="D1305" s="357" t="s">
        <v>198</v>
      </c>
      <c r="E1305" s="353">
        <v>108800</v>
      </c>
    </row>
    <row r="1306" spans="1:5" s="411" customFormat="1" ht="8.1" customHeight="1" x14ac:dyDescent="0.2">
      <c r="A1306" s="395"/>
      <c r="B1306" s="396"/>
      <c r="C1306" s="374"/>
      <c r="D1306" s="359"/>
      <c r="E1306" s="360"/>
    </row>
    <row r="1307" spans="1:5" s="411" customFormat="1" x14ac:dyDescent="0.2">
      <c r="A1307" s="395"/>
      <c r="B1307" s="396"/>
      <c r="C1307" s="348" t="s">
        <v>199</v>
      </c>
      <c r="D1307" s="361" t="s">
        <v>200</v>
      </c>
      <c r="E1307" s="350">
        <f>SUM(E1309:E1314)</f>
        <v>5905780</v>
      </c>
    </row>
    <row r="1308" spans="1:5" s="411" customFormat="1" ht="8.1" customHeight="1" x14ac:dyDescent="0.2">
      <c r="A1308" s="395"/>
      <c r="B1308" s="396"/>
      <c r="C1308" s="352"/>
      <c r="D1308" s="345"/>
      <c r="E1308" s="346"/>
    </row>
    <row r="1309" spans="1:5" s="411" customFormat="1" x14ac:dyDescent="0.2">
      <c r="A1309" s="395"/>
      <c r="B1309" s="396"/>
      <c r="C1309" s="151" t="s">
        <v>92</v>
      </c>
      <c r="D1309" s="110" t="s">
        <v>367</v>
      </c>
      <c r="E1309" s="353">
        <v>641780</v>
      </c>
    </row>
    <row r="1310" spans="1:5" s="411" customFormat="1" hidden="1" x14ac:dyDescent="0.2">
      <c r="A1310" s="395"/>
      <c r="B1310" s="396"/>
      <c r="C1310" s="151" t="s">
        <v>93</v>
      </c>
      <c r="D1310" s="110" t="s">
        <v>368</v>
      </c>
      <c r="E1310" s="353"/>
    </row>
    <row r="1311" spans="1:5" s="411" customFormat="1" x14ac:dyDescent="0.2">
      <c r="A1311" s="395"/>
      <c r="B1311" s="396"/>
      <c r="C1311" s="151" t="s">
        <v>94</v>
      </c>
      <c r="D1311" s="110" t="s">
        <v>369</v>
      </c>
      <c r="E1311" s="353">
        <v>4104000</v>
      </c>
    </row>
    <row r="1312" spans="1:5" s="411" customFormat="1" x14ac:dyDescent="0.2">
      <c r="A1312" s="395"/>
      <c r="B1312" s="396"/>
      <c r="C1312" s="151" t="s">
        <v>204</v>
      </c>
      <c r="D1312" s="110" t="s">
        <v>370</v>
      </c>
      <c r="E1312" s="353">
        <v>160000</v>
      </c>
    </row>
    <row r="1313" spans="1:5" s="411" customFormat="1" hidden="1" x14ac:dyDescent="0.2">
      <c r="A1313" s="395"/>
      <c r="B1313" s="396"/>
      <c r="C1313" s="366" t="s">
        <v>95</v>
      </c>
      <c r="D1313" s="357" t="s">
        <v>429</v>
      </c>
      <c r="E1313" s="353"/>
    </row>
    <row r="1314" spans="1:5" s="411" customFormat="1" x14ac:dyDescent="0.2">
      <c r="A1314" s="395"/>
      <c r="B1314" s="396"/>
      <c r="C1314" s="151" t="s">
        <v>398</v>
      </c>
      <c r="D1314" s="110" t="s">
        <v>399</v>
      </c>
      <c r="E1314" s="353">
        <v>1000000</v>
      </c>
    </row>
    <row r="1315" spans="1:5" s="411" customFormat="1" ht="8.1" customHeight="1" x14ac:dyDescent="0.2">
      <c r="A1315" s="395"/>
      <c r="B1315" s="396"/>
      <c r="C1315" s="153"/>
      <c r="D1315" s="167"/>
      <c r="E1315" s="355"/>
    </row>
    <row r="1316" spans="1:5" s="411" customFormat="1" x14ac:dyDescent="0.2">
      <c r="A1316" s="395"/>
      <c r="B1316" s="396"/>
      <c r="C1316" s="348" t="s">
        <v>209</v>
      </c>
      <c r="D1316" s="361" t="s">
        <v>210</v>
      </c>
      <c r="E1316" s="350">
        <f>SUM(E1318:E1324)</f>
        <v>87211963.859999999</v>
      </c>
    </row>
    <row r="1317" spans="1:5" s="411" customFormat="1" ht="8.1" customHeight="1" x14ac:dyDescent="0.2">
      <c r="A1317" s="395"/>
      <c r="B1317" s="396"/>
      <c r="C1317" s="352"/>
      <c r="D1317" s="345"/>
      <c r="E1317" s="346"/>
    </row>
    <row r="1318" spans="1:5" s="411" customFormat="1" x14ac:dyDescent="0.2">
      <c r="A1318" s="395"/>
      <c r="B1318" s="396"/>
      <c r="C1318" s="154" t="s">
        <v>211</v>
      </c>
      <c r="D1318" s="110" t="s">
        <v>400</v>
      </c>
      <c r="E1318" s="353">
        <v>4950000</v>
      </c>
    </row>
    <row r="1319" spans="1:5" s="411" customFormat="1" hidden="1" x14ac:dyDescent="0.2">
      <c r="A1319" s="395"/>
      <c r="B1319" s="396"/>
      <c r="C1319" s="154"/>
      <c r="D1319" s="110"/>
      <c r="E1319" s="353"/>
    </row>
    <row r="1320" spans="1:5" s="411" customFormat="1" hidden="1" x14ac:dyDescent="0.2">
      <c r="A1320" s="395"/>
      <c r="B1320" s="396"/>
      <c r="C1320" s="154" t="s">
        <v>137</v>
      </c>
      <c r="D1320" s="110" t="s">
        <v>401</v>
      </c>
      <c r="E1320" s="353"/>
    </row>
    <row r="1321" spans="1:5" s="411" customFormat="1" x14ac:dyDescent="0.2">
      <c r="A1321" s="395"/>
      <c r="B1321" s="396"/>
      <c r="C1321" s="154" t="s">
        <v>81</v>
      </c>
      <c r="D1321" s="110" t="s">
        <v>136</v>
      </c>
      <c r="E1321" s="353">
        <v>13600000</v>
      </c>
    </row>
    <row r="1322" spans="1:5" s="411" customFormat="1" hidden="1" x14ac:dyDescent="0.2">
      <c r="A1322" s="395"/>
      <c r="B1322" s="396"/>
      <c r="C1322" s="154" t="s">
        <v>135</v>
      </c>
      <c r="D1322" s="110" t="s">
        <v>214</v>
      </c>
      <c r="E1322" s="353"/>
    </row>
    <row r="1323" spans="1:5" s="411" customFormat="1" x14ac:dyDescent="0.2">
      <c r="A1323" s="395"/>
      <c r="B1323" s="396"/>
      <c r="C1323" s="376" t="s">
        <v>216</v>
      </c>
      <c r="D1323" s="357" t="s">
        <v>217</v>
      </c>
      <c r="E1323" s="353">
        <v>3558773.21</v>
      </c>
    </row>
    <row r="1324" spans="1:5" s="411" customFormat="1" x14ac:dyDescent="0.2">
      <c r="A1324" s="395"/>
      <c r="B1324" s="396"/>
      <c r="C1324" s="376" t="s">
        <v>96</v>
      </c>
      <c r="D1324" s="357" t="s">
        <v>218</v>
      </c>
      <c r="E1324" s="353">
        <v>65103190.649999999</v>
      </c>
    </row>
    <row r="1325" spans="1:5" s="411" customFormat="1" ht="8.1" customHeight="1" x14ac:dyDescent="0.2">
      <c r="A1325" s="395"/>
      <c r="B1325" s="396"/>
      <c r="C1325" s="153"/>
      <c r="D1325" s="167"/>
      <c r="E1325" s="355"/>
    </row>
    <row r="1326" spans="1:5" s="411" customFormat="1" x14ac:dyDescent="0.2">
      <c r="A1326" s="395"/>
      <c r="B1326" s="396"/>
      <c r="C1326" s="348" t="s">
        <v>219</v>
      </c>
      <c r="D1326" s="361" t="s">
        <v>220</v>
      </c>
      <c r="E1326" s="350">
        <f>SUM(E1328:E1331)</f>
        <v>29240265.280000001</v>
      </c>
    </row>
    <row r="1327" spans="1:5" s="411" customFormat="1" ht="8.1" customHeight="1" x14ac:dyDescent="0.2">
      <c r="A1327" s="395"/>
      <c r="B1327" s="396"/>
      <c r="C1327" s="352"/>
      <c r="D1327" s="345"/>
      <c r="E1327" s="346"/>
    </row>
    <row r="1328" spans="1:5" s="411" customFormat="1" x14ac:dyDescent="0.2">
      <c r="A1328" s="395"/>
      <c r="B1328" s="396"/>
      <c r="C1328" s="151" t="s">
        <v>97</v>
      </c>
      <c r="D1328" s="110" t="s">
        <v>221</v>
      </c>
      <c r="E1328" s="353">
        <v>187260</v>
      </c>
    </row>
    <row r="1329" spans="1:5" s="411" customFormat="1" x14ac:dyDescent="0.2">
      <c r="A1329" s="395"/>
      <c r="B1329" s="396"/>
      <c r="C1329" s="151" t="s">
        <v>98</v>
      </c>
      <c r="D1329" s="110" t="s">
        <v>430</v>
      </c>
      <c r="E1329" s="353">
        <v>15075950</v>
      </c>
    </row>
    <row r="1330" spans="1:5" s="411" customFormat="1" x14ac:dyDescent="0.2">
      <c r="A1330" s="395"/>
      <c r="B1330" s="396"/>
      <c r="C1330" s="151" t="s">
        <v>99</v>
      </c>
      <c r="D1330" s="110" t="s">
        <v>223</v>
      </c>
      <c r="E1330" s="353">
        <v>4188509.16</v>
      </c>
    </row>
    <row r="1331" spans="1:5" s="411" customFormat="1" x14ac:dyDescent="0.2">
      <c r="A1331" s="395"/>
      <c r="B1331" s="396"/>
      <c r="C1331" s="151" t="s">
        <v>100</v>
      </c>
      <c r="D1331" s="110" t="s">
        <v>431</v>
      </c>
      <c r="E1331" s="353">
        <v>9788546.1199999992</v>
      </c>
    </row>
    <row r="1332" spans="1:5" s="411" customFormat="1" ht="8.1" customHeight="1" x14ac:dyDescent="0.2">
      <c r="A1332" s="395"/>
      <c r="B1332" s="396"/>
      <c r="C1332" s="153"/>
      <c r="D1332" s="167"/>
      <c r="E1332" s="355"/>
    </row>
    <row r="1333" spans="1:5" s="411" customFormat="1" x14ac:dyDescent="0.2">
      <c r="A1333" s="395"/>
      <c r="B1333" s="396"/>
      <c r="C1333" s="348" t="s">
        <v>225</v>
      </c>
      <c r="D1333" s="361" t="s">
        <v>226</v>
      </c>
      <c r="E1333" s="350">
        <f>SUM(E1335)</f>
        <v>20722597.960000001</v>
      </c>
    </row>
    <row r="1334" spans="1:5" s="411" customFormat="1" ht="8.1" customHeight="1" x14ac:dyDescent="0.2">
      <c r="A1334" s="395"/>
      <c r="B1334" s="396"/>
      <c r="C1334" s="352"/>
      <c r="D1334" s="345"/>
      <c r="E1334" s="346"/>
    </row>
    <row r="1335" spans="1:5" s="411" customFormat="1" x14ac:dyDescent="0.2">
      <c r="A1335" s="395"/>
      <c r="B1335" s="396"/>
      <c r="C1335" s="366" t="s">
        <v>82</v>
      </c>
      <c r="D1335" s="357" t="s">
        <v>34</v>
      </c>
      <c r="E1335" s="353">
        <v>20722597.960000001</v>
      </c>
    </row>
    <row r="1336" spans="1:5" s="411" customFormat="1" ht="8.1" customHeight="1" x14ac:dyDescent="0.2">
      <c r="A1336" s="395"/>
      <c r="B1336" s="396"/>
      <c r="C1336" s="374"/>
      <c r="D1336" s="359"/>
      <c r="E1336" s="360"/>
    </row>
    <row r="1337" spans="1:5" s="411" customFormat="1" x14ac:dyDescent="0.2">
      <c r="A1337" s="395"/>
      <c r="B1337" s="396"/>
      <c r="C1337" s="348" t="s">
        <v>227</v>
      </c>
      <c r="D1337" s="361" t="s">
        <v>228</v>
      </c>
      <c r="E1337" s="350">
        <f>SUM(E1339:E1341)</f>
        <v>24751723.650000002</v>
      </c>
    </row>
    <row r="1338" spans="1:5" s="411" customFormat="1" ht="8.1" customHeight="1" x14ac:dyDescent="0.2">
      <c r="A1338" s="395"/>
      <c r="B1338" s="396"/>
      <c r="C1338" s="352"/>
      <c r="D1338" s="345"/>
      <c r="E1338" s="346"/>
    </row>
    <row r="1339" spans="1:5" s="411" customFormat="1" x14ac:dyDescent="0.2">
      <c r="A1339" s="395"/>
      <c r="B1339" s="396"/>
      <c r="C1339" s="151" t="s">
        <v>103</v>
      </c>
      <c r="D1339" s="110" t="s">
        <v>229</v>
      </c>
      <c r="E1339" s="353">
        <v>24713329.850000001</v>
      </c>
    </row>
    <row r="1340" spans="1:5" s="411" customFormat="1" hidden="1" x14ac:dyDescent="0.2">
      <c r="A1340" s="395"/>
      <c r="B1340" s="396"/>
      <c r="C1340" s="151" t="s">
        <v>101</v>
      </c>
      <c r="D1340" s="110" t="s">
        <v>230</v>
      </c>
      <c r="E1340" s="353"/>
    </row>
    <row r="1341" spans="1:5" s="411" customFormat="1" x14ac:dyDescent="0.2">
      <c r="A1341" s="395"/>
      <c r="B1341" s="396"/>
      <c r="C1341" s="366" t="s">
        <v>102</v>
      </c>
      <c r="D1341" s="357" t="s">
        <v>231</v>
      </c>
      <c r="E1341" s="353">
        <v>38393.800000000003</v>
      </c>
    </row>
    <row r="1342" spans="1:5" s="411" customFormat="1" ht="8.1" customHeight="1" x14ac:dyDescent="0.2">
      <c r="A1342" s="395"/>
      <c r="B1342" s="396"/>
      <c r="C1342" s="374"/>
      <c r="D1342" s="359"/>
      <c r="E1342" s="360"/>
    </row>
    <row r="1343" spans="1:5" s="411" customFormat="1" x14ac:dyDescent="0.2">
      <c r="A1343" s="395"/>
      <c r="B1343" s="396"/>
      <c r="C1343" s="348" t="s">
        <v>232</v>
      </c>
      <c r="D1343" s="361" t="s">
        <v>233</v>
      </c>
      <c r="E1343" s="350">
        <f>SUM(E1345:E1352)</f>
        <v>6632993.7700000005</v>
      </c>
    </row>
    <row r="1344" spans="1:5" s="411" customFormat="1" ht="8.1" customHeight="1" x14ac:dyDescent="0.2">
      <c r="A1344" s="395"/>
      <c r="B1344" s="396"/>
      <c r="C1344" s="352"/>
      <c r="D1344" s="345"/>
      <c r="E1344" s="346"/>
    </row>
    <row r="1345" spans="1:5" s="411" customFormat="1" hidden="1" x14ac:dyDescent="0.2">
      <c r="A1345" s="395"/>
      <c r="B1345" s="396"/>
      <c r="C1345" s="151" t="s">
        <v>111</v>
      </c>
      <c r="D1345" s="110" t="s">
        <v>234</v>
      </c>
      <c r="E1345" s="353"/>
    </row>
    <row r="1346" spans="1:5" s="411" customFormat="1" hidden="1" x14ac:dyDescent="0.2">
      <c r="A1346" s="395"/>
      <c r="B1346" s="396"/>
      <c r="C1346" s="151" t="s">
        <v>235</v>
      </c>
      <c r="D1346" s="110" t="s">
        <v>236</v>
      </c>
      <c r="E1346" s="353"/>
    </row>
    <row r="1347" spans="1:5" s="411" customFormat="1" hidden="1" x14ac:dyDescent="0.2">
      <c r="A1347" s="395"/>
      <c r="B1347" s="396"/>
      <c r="C1347" s="151" t="s">
        <v>402</v>
      </c>
      <c r="D1347" s="110" t="s">
        <v>432</v>
      </c>
      <c r="E1347" s="353"/>
    </row>
    <row r="1348" spans="1:5" s="411" customFormat="1" x14ac:dyDescent="0.2">
      <c r="A1348" s="395"/>
      <c r="B1348" s="396"/>
      <c r="C1348" s="151" t="s">
        <v>104</v>
      </c>
      <c r="D1348" s="110" t="s">
        <v>237</v>
      </c>
      <c r="E1348" s="353">
        <v>302000</v>
      </c>
    </row>
    <row r="1349" spans="1:5" s="411" customFormat="1" x14ac:dyDescent="0.2">
      <c r="A1349" s="395"/>
      <c r="B1349" s="396"/>
      <c r="C1349" s="151" t="s">
        <v>105</v>
      </c>
      <c r="D1349" s="110" t="s">
        <v>238</v>
      </c>
      <c r="E1349" s="353">
        <v>1799545.36</v>
      </c>
    </row>
    <row r="1350" spans="1:5" s="411" customFormat="1" x14ac:dyDescent="0.2">
      <c r="A1350" s="395"/>
      <c r="B1350" s="396"/>
      <c r="C1350" s="151" t="s">
        <v>106</v>
      </c>
      <c r="D1350" s="110" t="s">
        <v>433</v>
      </c>
      <c r="E1350" s="353">
        <v>4458881.42</v>
      </c>
    </row>
    <row r="1351" spans="1:5" s="411" customFormat="1" x14ac:dyDescent="0.2">
      <c r="A1351" s="395"/>
      <c r="B1351" s="396"/>
      <c r="C1351" s="151" t="s">
        <v>107</v>
      </c>
      <c r="D1351" s="110" t="s">
        <v>240</v>
      </c>
      <c r="E1351" s="353">
        <v>72566.990000000005</v>
      </c>
    </row>
    <row r="1352" spans="1:5" s="411" customFormat="1" hidden="1" x14ac:dyDescent="0.2">
      <c r="A1352" s="395"/>
      <c r="B1352" s="396"/>
      <c r="C1352" s="151" t="s">
        <v>241</v>
      </c>
      <c r="D1352" s="110" t="s">
        <v>242</v>
      </c>
      <c r="E1352" s="353"/>
    </row>
    <row r="1353" spans="1:5" s="411" customFormat="1" ht="8.1" hidden="1" customHeight="1" x14ac:dyDescent="0.2">
      <c r="A1353" s="395"/>
      <c r="B1353" s="396"/>
      <c r="C1353" s="153"/>
      <c r="D1353" s="167"/>
      <c r="E1353" s="355"/>
    </row>
    <row r="1354" spans="1:5" s="411" customFormat="1" hidden="1" x14ac:dyDescent="0.2">
      <c r="A1354" s="395"/>
      <c r="B1354" s="396"/>
      <c r="C1354" s="348" t="s">
        <v>375</v>
      </c>
      <c r="D1354" s="361" t="s">
        <v>376</v>
      </c>
      <c r="E1354" s="350">
        <f>SUM(E1356)</f>
        <v>0</v>
      </c>
    </row>
    <row r="1355" spans="1:5" s="411" customFormat="1" ht="8.1" hidden="1" customHeight="1" x14ac:dyDescent="0.2">
      <c r="A1355" s="395"/>
      <c r="B1355" s="396"/>
      <c r="C1355" s="352"/>
      <c r="D1355" s="345"/>
      <c r="E1355" s="346"/>
    </row>
    <row r="1356" spans="1:5" s="411" customFormat="1" hidden="1" x14ac:dyDescent="0.2">
      <c r="A1356" s="395"/>
      <c r="B1356" s="396"/>
      <c r="C1356" s="366" t="s">
        <v>337</v>
      </c>
      <c r="D1356" s="357" t="s">
        <v>404</v>
      </c>
      <c r="E1356" s="353"/>
    </row>
    <row r="1357" spans="1:5" s="411" customFormat="1" ht="8.1" hidden="1" customHeight="1" x14ac:dyDescent="0.2">
      <c r="A1357" s="395"/>
      <c r="B1357" s="396"/>
      <c r="C1357" s="374"/>
      <c r="D1357" s="359"/>
      <c r="E1357" s="360"/>
    </row>
    <row r="1358" spans="1:5" s="411" customFormat="1" hidden="1" x14ac:dyDescent="0.2">
      <c r="A1358" s="395"/>
      <c r="B1358" s="396"/>
      <c r="C1358" s="348" t="s">
        <v>243</v>
      </c>
      <c r="D1358" s="361" t="s">
        <v>244</v>
      </c>
      <c r="E1358" s="350">
        <f>SUM(E1360:E1362)</f>
        <v>0</v>
      </c>
    </row>
    <row r="1359" spans="1:5" s="411" customFormat="1" ht="8.1" hidden="1" customHeight="1" x14ac:dyDescent="0.2">
      <c r="A1359" s="395"/>
      <c r="B1359" s="396"/>
      <c r="C1359" s="352"/>
      <c r="D1359" s="345"/>
      <c r="E1359" s="346"/>
    </row>
    <row r="1360" spans="1:5" s="411" customFormat="1" hidden="1" x14ac:dyDescent="0.2">
      <c r="A1360" s="395"/>
      <c r="B1360" s="396"/>
      <c r="C1360" s="366" t="s">
        <v>405</v>
      </c>
      <c r="D1360" s="357" t="s">
        <v>406</v>
      </c>
      <c r="E1360" s="353"/>
    </row>
    <row r="1361" spans="1:5" s="411" customFormat="1" hidden="1" x14ac:dyDescent="0.2">
      <c r="A1361" s="395"/>
      <c r="B1361" s="396"/>
      <c r="C1361" s="151" t="s">
        <v>108</v>
      </c>
      <c r="D1361" s="110" t="s">
        <v>110</v>
      </c>
      <c r="E1361" s="353"/>
    </row>
    <row r="1362" spans="1:5" s="411" customFormat="1" hidden="1" x14ac:dyDescent="0.2">
      <c r="A1362" s="395"/>
      <c r="B1362" s="396"/>
      <c r="C1362" s="151" t="s">
        <v>83</v>
      </c>
      <c r="D1362" s="110" t="s">
        <v>65</v>
      </c>
      <c r="E1362" s="353"/>
    </row>
    <row r="1363" spans="1:5" s="411" customFormat="1" ht="8.1" customHeight="1" thickBot="1" x14ac:dyDescent="0.25">
      <c r="A1363" s="395"/>
      <c r="B1363" s="396"/>
      <c r="C1363" s="381"/>
      <c r="D1363" s="382"/>
      <c r="E1363" s="383"/>
    </row>
    <row r="1364" spans="1:5" s="411" customFormat="1" ht="12.75" thickBot="1" x14ac:dyDescent="0.25">
      <c r="A1364" s="395"/>
      <c r="B1364" s="396"/>
      <c r="C1364" s="338">
        <v>2</v>
      </c>
      <c r="D1364" s="337" t="s">
        <v>35</v>
      </c>
      <c r="E1364" s="370">
        <f>+E1366+E1373+E1377+E1386+E1391</f>
        <v>31555531.799999997</v>
      </c>
    </row>
    <row r="1365" spans="1:5" s="411" customFormat="1" ht="8.1" customHeight="1" x14ac:dyDescent="0.2">
      <c r="A1365" s="395"/>
      <c r="B1365" s="396"/>
      <c r="C1365" s="371"/>
      <c r="D1365" s="372"/>
      <c r="E1365" s="373"/>
    </row>
    <row r="1366" spans="1:5" s="411" customFormat="1" x14ac:dyDescent="0.2">
      <c r="A1366" s="395"/>
      <c r="B1366" s="396"/>
      <c r="C1366" s="348" t="s">
        <v>245</v>
      </c>
      <c r="D1366" s="361" t="s">
        <v>246</v>
      </c>
      <c r="E1366" s="350">
        <f>SUM(E1368:E1371)</f>
        <v>19608892.699999999</v>
      </c>
    </row>
    <row r="1367" spans="1:5" s="411" customFormat="1" ht="8.1" customHeight="1" x14ac:dyDescent="0.2">
      <c r="A1367" s="395"/>
      <c r="B1367" s="396"/>
      <c r="C1367" s="352"/>
      <c r="D1367" s="345"/>
      <c r="E1367" s="346"/>
    </row>
    <row r="1368" spans="1:5" s="411" customFormat="1" x14ac:dyDescent="0.2">
      <c r="A1368" s="395"/>
      <c r="B1368" s="396"/>
      <c r="C1368" s="151" t="s">
        <v>112</v>
      </c>
      <c r="D1368" s="110" t="s">
        <v>247</v>
      </c>
      <c r="E1368" s="353">
        <v>14308223.710000001</v>
      </c>
    </row>
    <row r="1369" spans="1:5" s="411" customFormat="1" x14ac:dyDescent="0.2">
      <c r="A1369" s="395"/>
      <c r="B1369" s="396"/>
      <c r="C1369" s="151" t="s">
        <v>113</v>
      </c>
      <c r="D1369" s="110" t="s">
        <v>248</v>
      </c>
      <c r="E1369" s="353">
        <v>616228.12</v>
      </c>
    </row>
    <row r="1370" spans="1:5" s="411" customFormat="1" x14ac:dyDescent="0.2">
      <c r="A1370" s="395"/>
      <c r="B1370" s="396"/>
      <c r="C1370" s="151" t="s">
        <v>114</v>
      </c>
      <c r="D1370" s="110" t="s">
        <v>249</v>
      </c>
      <c r="E1370" s="353">
        <v>4681954.47</v>
      </c>
    </row>
    <row r="1371" spans="1:5" s="411" customFormat="1" x14ac:dyDescent="0.2">
      <c r="A1371" s="395"/>
      <c r="B1371" s="396"/>
      <c r="C1371" s="151" t="s">
        <v>250</v>
      </c>
      <c r="D1371" s="110" t="s">
        <v>434</v>
      </c>
      <c r="E1371" s="353">
        <v>2486.4</v>
      </c>
    </row>
    <row r="1372" spans="1:5" s="411" customFormat="1" ht="8.1" customHeight="1" x14ac:dyDescent="0.2">
      <c r="A1372" s="395"/>
      <c r="B1372" s="396"/>
      <c r="C1372" s="153"/>
      <c r="D1372" s="167"/>
      <c r="E1372" s="355"/>
    </row>
    <row r="1373" spans="1:5" s="411" customFormat="1" x14ac:dyDescent="0.2">
      <c r="A1373" s="395"/>
      <c r="B1373" s="396"/>
      <c r="C1373" s="348" t="s">
        <v>252</v>
      </c>
      <c r="D1373" s="361" t="s">
        <v>371</v>
      </c>
      <c r="E1373" s="350">
        <f>SUM(E1375)</f>
        <v>1980474</v>
      </c>
    </row>
    <row r="1374" spans="1:5" s="411" customFormat="1" ht="8.1" customHeight="1" x14ac:dyDescent="0.2">
      <c r="A1374" s="395"/>
      <c r="B1374" s="396"/>
      <c r="C1374" s="352"/>
      <c r="D1374" s="345"/>
      <c r="E1374" s="346"/>
    </row>
    <row r="1375" spans="1:5" s="411" customFormat="1" x14ac:dyDescent="0.2">
      <c r="A1375" s="395"/>
      <c r="B1375" s="396"/>
      <c r="C1375" s="366" t="s">
        <v>254</v>
      </c>
      <c r="D1375" s="357" t="s">
        <v>407</v>
      </c>
      <c r="E1375" s="353">
        <v>1980474</v>
      </c>
    </row>
    <row r="1376" spans="1:5" s="411" customFormat="1" ht="8.1" customHeight="1" x14ac:dyDescent="0.2">
      <c r="A1376" s="395"/>
      <c r="B1376" s="396"/>
      <c r="C1376" s="374"/>
      <c r="D1376" s="359"/>
      <c r="E1376" s="360"/>
    </row>
    <row r="1377" spans="1:5" s="411" customFormat="1" x14ac:dyDescent="0.2">
      <c r="A1377" s="395"/>
      <c r="B1377" s="396"/>
      <c r="C1377" s="348" t="s">
        <v>256</v>
      </c>
      <c r="D1377" s="361" t="s">
        <v>257</v>
      </c>
      <c r="E1377" s="350">
        <f>SUM(E1379:E1384)</f>
        <v>1029848.77</v>
      </c>
    </row>
    <row r="1378" spans="1:5" s="411" customFormat="1" ht="8.1" customHeight="1" x14ac:dyDescent="0.2">
      <c r="A1378" s="395"/>
      <c r="B1378" s="396"/>
      <c r="C1378" s="352"/>
      <c r="D1378" s="345"/>
      <c r="E1378" s="346"/>
    </row>
    <row r="1379" spans="1:5" s="411" customFormat="1" x14ac:dyDescent="0.2">
      <c r="A1379" s="395"/>
      <c r="B1379" s="396"/>
      <c r="C1379" s="151" t="s">
        <v>115</v>
      </c>
      <c r="D1379" s="110" t="s">
        <v>258</v>
      </c>
      <c r="E1379" s="353">
        <v>129169.1</v>
      </c>
    </row>
    <row r="1380" spans="1:5" s="411" customFormat="1" hidden="1" x14ac:dyDescent="0.2">
      <c r="A1380" s="395"/>
      <c r="B1380" s="396"/>
      <c r="C1380" s="151" t="s">
        <v>116</v>
      </c>
      <c r="D1380" s="110" t="s">
        <v>435</v>
      </c>
      <c r="E1380" s="353"/>
    </row>
    <row r="1381" spans="1:5" s="411" customFormat="1" x14ac:dyDescent="0.2">
      <c r="A1381" s="395"/>
      <c r="B1381" s="396"/>
      <c r="C1381" s="151" t="s">
        <v>117</v>
      </c>
      <c r="D1381" s="110" t="s">
        <v>259</v>
      </c>
      <c r="E1381" s="353">
        <v>779957.41</v>
      </c>
    </row>
    <row r="1382" spans="1:5" s="411" customFormat="1" hidden="1" x14ac:dyDescent="0.2">
      <c r="A1382" s="395"/>
      <c r="B1382" s="396"/>
      <c r="C1382" s="151" t="s">
        <v>118</v>
      </c>
      <c r="D1382" s="110" t="s">
        <v>260</v>
      </c>
      <c r="E1382" s="353"/>
    </row>
    <row r="1383" spans="1:5" s="411" customFormat="1" x14ac:dyDescent="0.2">
      <c r="A1383" s="395"/>
      <c r="B1383" s="396"/>
      <c r="C1383" s="151" t="s">
        <v>119</v>
      </c>
      <c r="D1383" s="110" t="s">
        <v>261</v>
      </c>
      <c r="E1383" s="353">
        <v>22051.58</v>
      </c>
    </row>
    <row r="1384" spans="1:5" s="411" customFormat="1" x14ac:dyDescent="0.2">
      <c r="A1384" s="395"/>
      <c r="B1384" s="396"/>
      <c r="C1384" s="151" t="s">
        <v>120</v>
      </c>
      <c r="D1384" s="110" t="s">
        <v>436</v>
      </c>
      <c r="E1384" s="353">
        <v>98670.68</v>
      </c>
    </row>
    <row r="1385" spans="1:5" s="411" customFormat="1" ht="8.1" customHeight="1" x14ac:dyDescent="0.2">
      <c r="A1385" s="395"/>
      <c r="B1385" s="396"/>
      <c r="C1385" s="153"/>
      <c r="D1385" s="167"/>
      <c r="E1385" s="355"/>
    </row>
    <row r="1386" spans="1:5" s="411" customFormat="1" x14ac:dyDescent="0.2">
      <c r="A1386" s="395"/>
      <c r="B1386" s="396"/>
      <c r="C1386" s="348" t="s">
        <v>263</v>
      </c>
      <c r="D1386" s="361" t="s">
        <v>264</v>
      </c>
      <c r="E1386" s="350">
        <f>SUM(E1388:E1389)</f>
        <v>2455488.2200000002</v>
      </c>
    </row>
    <row r="1387" spans="1:5" s="411" customFormat="1" ht="8.1" customHeight="1" x14ac:dyDescent="0.2">
      <c r="A1387" s="395"/>
      <c r="B1387" s="396"/>
      <c r="C1387" s="352"/>
      <c r="D1387" s="345"/>
      <c r="E1387" s="346"/>
    </row>
    <row r="1388" spans="1:5" s="411" customFormat="1" hidden="1" x14ac:dyDescent="0.2">
      <c r="A1388" s="395"/>
      <c r="B1388" s="396"/>
      <c r="C1388" s="151" t="s">
        <v>121</v>
      </c>
      <c r="D1388" s="110" t="s">
        <v>265</v>
      </c>
      <c r="E1388" s="353"/>
    </row>
    <row r="1389" spans="1:5" s="411" customFormat="1" x14ac:dyDescent="0.2">
      <c r="A1389" s="395"/>
      <c r="B1389" s="396"/>
      <c r="C1389" s="151" t="s">
        <v>122</v>
      </c>
      <c r="D1389" s="110" t="s">
        <v>266</v>
      </c>
      <c r="E1389" s="353">
        <v>2455488.2200000002</v>
      </c>
    </row>
    <row r="1390" spans="1:5" s="411" customFormat="1" ht="8.1" customHeight="1" x14ac:dyDescent="0.2">
      <c r="A1390" s="406"/>
      <c r="B1390" s="407"/>
      <c r="C1390" s="153"/>
      <c r="D1390" s="167"/>
      <c r="E1390" s="355"/>
    </row>
    <row r="1391" spans="1:5" s="411" customFormat="1" x14ac:dyDescent="0.2">
      <c r="A1391" s="395"/>
      <c r="B1391" s="396"/>
      <c r="C1391" s="419" t="s">
        <v>267</v>
      </c>
      <c r="D1391" s="420" t="s">
        <v>268</v>
      </c>
      <c r="E1391" s="421">
        <f>SUM(E1393:E1400)</f>
        <v>6480828.1099999994</v>
      </c>
    </row>
    <row r="1392" spans="1:5" s="411" customFormat="1" ht="8.1" customHeight="1" x14ac:dyDescent="0.2">
      <c r="A1392" s="395"/>
      <c r="B1392" s="396"/>
      <c r="C1392" s="352"/>
      <c r="D1392" s="345"/>
      <c r="E1392" s="346"/>
    </row>
    <row r="1393" spans="1:5" s="411" customFormat="1" x14ac:dyDescent="0.2">
      <c r="A1393" s="395"/>
      <c r="B1393" s="396"/>
      <c r="C1393" s="151" t="s">
        <v>123</v>
      </c>
      <c r="D1393" s="166" t="s">
        <v>269</v>
      </c>
      <c r="E1393" s="353">
        <v>1122035.45</v>
      </c>
    </row>
    <row r="1394" spans="1:5" s="411" customFormat="1" x14ac:dyDescent="0.2">
      <c r="A1394" s="395"/>
      <c r="B1394" s="396"/>
      <c r="C1394" s="151" t="s">
        <v>270</v>
      </c>
      <c r="D1394" s="166" t="s">
        <v>271</v>
      </c>
      <c r="E1394" s="353">
        <v>578505</v>
      </c>
    </row>
    <row r="1395" spans="1:5" s="411" customFormat="1" x14ac:dyDescent="0.2">
      <c r="A1395" s="395"/>
      <c r="B1395" s="396"/>
      <c r="C1395" s="379" t="s">
        <v>124</v>
      </c>
      <c r="D1395" s="422" t="s">
        <v>272</v>
      </c>
      <c r="E1395" s="380">
        <v>2542377.11</v>
      </c>
    </row>
    <row r="1396" spans="1:5" s="411" customFormat="1" x14ac:dyDescent="0.2">
      <c r="A1396" s="395"/>
      <c r="B1396" s="396"/>
      <c r="C1396" s="151" t="s">
        <v>125</v>
      </c>
      <c r="D1396" s="166" t="s">
        <v>273</v>
      </c>
      <c r="E1396" s="353">
        <v>2237910.5499999998</v>
      </c>
    </row>
    <row r="1397" spans="1:5" s="411" customFormat="1" hidden="1" x14ac:dyDescent="0.2">
      <c r="A1397" s="395"/>
      <c r="B1397" s="396"/>
      <c r="C1397" s="151" t="s">
        <v>126</v>
      </c>
      <c r="D1397" s="166" t="s">
        <v>274</v>
      </c>
      <c r="E1397" s="353"/>
    </row>
    <row r="1398" spans="1:5" s="411" customFormat="1" hidden="1" x14ac:dyDescent="0.2">
      <c r="A1398" s="395"/>
      <c r="B1398" s="396"/>
      <c r="C1398" s="151" t="s">
        <v>275</v>
      </c>
      <c r="D1398" s="166" t="s">
        <v>276</v>
      </c>
      <c r="E1398" s="353"/>
    </row>
    <row r="1399" spans="1:5" s="411" customFormat="1" hidden="1" x14ac:dyDescent="0.2">
      <c r="A1399" s="395"/>
      <c r="B1399" s="396"/>
      <c r="C1399" s="151" t="s">
        <v>342</v>
      </c>
      <c r="D1399" s="166" t="s">
        <v>410</v>
      </c>
      <c r="E1399" s="353"/>
    </row>
    <row r="1400" spans="1:5" s="411" customFormat="1" hidden="1" x14ac:dyDescent="0.2">
      <c r="A1400" s="395"/>
      <c r="B1400" s="396"/>
      <c r="C1400" s="151" t="s">
        <v>127</v>
      </c>
      <c r="D1400" s="166" t="s">
        <v>437</v>
      </c>
      <c r="E1400" s="353"/>
    </row>
    <row r="1401" spans="1:5" s="411" customFormat="1" ht="8.1" customHeight="1" thickBot="1" x14ac:dyDescent="0.25">
      <c r="A1401" s="395"/>
      <c r="B1401" s="396"/>
      <c r="C1401" s="381"/>
      <c r="D1401" s="382"/>
      <c r="E1401" s="383"/>
    </row>
    <row r="1402" spans="1:5" s="411" customFormat="1" ht="12.75" thickBot="1" x14ac:dyDescent="0.25">
      <c r="A1402" s="395"/>
      <c r="B1402" s="396"/>
      <c r="C1402" s="338">
        <v>5</v>
      </c>
      <c r="D1402" s="337" t="s">
        <v>66</v>
      </c>
      <c r="E1402" s="370">
        <f>+E1404+E1415+E1420</f>
        <v>74917744.659999996</v>
      </c>
    </row>
    <row r="1403" spans="1:5" s="411" customFormat="1" ht="8.1" customHeight="1" x14ac:dyDescent="0.2">
      <c r="A1403" s="395"/>
      <c r="B1403" s="396"/>
      <c r="C1403" s="371"/>
      <c r="D1403" s="372"/>
      <c r="E1403" s="373"/>
    </row>
    <row r="1404" spans="1:5" s="411" customFormat="1" x14ac:dyDescent="0.2">
      <c r="A1404" s="395"/>
      <c r="B1404" s="396"/>
      <c r="C1404" s="348" t="s">
        <v>278</v>
      </c>
      <c r="D1404" s="361" t="s">
        <v>279</v>
      </c>
      <c r="E1404" s="350">
        <f>SUM(E1406:E1413)</f>
        <v>74917744.659999996</v>
      </c>
    </row>
    <row r="1405" spans="1:5" s="411" customFormat="1" ht="8.1" customHeight="1" x14ac:dyDescent="0.2">
      <c r="A1405" s="395"/>
      <c r="B1405" s="396"/>
      <c r="C1405" s="352"/>
      <c r="D1405" s="345"/>
      <c r="E1405" s="346"/>
    </row>
    <row r="1406" spans="1:5" s="411" customFormat="1" hidden="1" x14ac:dyDescent="0.2">
      <c r="A1406" s="395"/>
      <c r="B1406" s="396"/>
      <c r="C1406" s="154" t="s">
        <v>280</v>
      </c>
      <c r="D1406" s="166" t="s">
        <v>438</v>
      </c>
      <c r="E1406" s="353"/>
    </row>
    <row r="1407" spans="1:5" s="411" customFormat="1" x14ac:dyDescent="0.2">
      <c r="A1407" s="395"/>
      <c r="B1407" s="396"/>
      <c r="C1407" s="151" t="s">
        <v>282</v>
      </c>
      <c r="D1407" s="110" t="s">
        <v>283</v>
      </c>
      <c r="E1407" s="353">
        <v>69378500</v>
      </c>
    </row>
    <row r="1408" spans="1:5" s="411" customFormat="1" x14ac:dyDescent="0.2">
      <c r="A1408" s="395"/>
      <c r="B1408" s="396"/>
      <c r="C1408" s="151" t="s">
        <v>129</v>
      </c>
      <c r="D1408" s="110" t="s">
        <v>284</v>
      </c>
      <c r="E1408" s="353">
        <v>2425784.66</v>
      </c>
    </row>
    <row r="1409" spans="1:5" s="411" customFormat="1" x14ac:dyDescent="0.2">
      <c r="A1409" s="395"/>
      <c r="B1409" s="396"/>
      <c r="C1409" s="151" t="s">
        <v>130</v>
      </c>
      <c r="D1409" s="110" t="s">
        <v>285</v>
      </c>
      <c r="E1409" s="353">
        <v>2860000</v>
      </c>
    </row>
    <row r="1410" spans="1:5" s="411" customFormat="1" hidden="1" x14ac:dyDescent="0.2">
      <c r="A1410" s="395"/>
      <c r="B1410" s="396"/>
      <c r="C1410" s="151" t="s">
        <v>131</v>
      </c>
      <c r="D1410" s="110" t="s">
        <v>286</v>
      </c>
      <c r="E1410" s="353"/>
    </row>
    <row r="1411" spans="1:5" s="411" customFormat="1" hidden="1" x14ac:dyDescent="0.2">
      <c r="A1411" s="395"/>
      <c r="B1411" s="396"/>
      <c r="C1411" s="151" t="s">
        <v>132</v>
      </c>
      <c r="D1411" s="110" t="s">
        <v>287</v>
      </c>
      <c r="E1411" s="353"/>
    </row>
    <row r="1412" spans="1:5" s="411" customFormat="1" hidden="1" x14ac:dyDescent="0.2">
      <c r="A1412" s="395"/>
      <c r="B1412" s="396"/>
      <c r="C1412" s="151" t="s">
        <v>288</v>
      </c>
      <c r="D1412" s="110" t="s">
        <v>289</v>
      </c>
      <c r="E1412" s="353"/>
    </row>
    <row r="1413" spans="1:5" s="411" customFormat="1" x14ac:dyDescent="0.2">
      <c r="A1413" s="395"/>
      <c r="B1413" s="396"/>
      <c r="C1413" s="151" t="s">
        <v>133</v>
      </c>
      <c r="D1413" s="166" t="s">
        <v>439</v>
      </c>
      <c r="E1413" s="353">
        <v>253460</v>
      </c>
    </row>
    <row r="1414" spans="1:5" s="411" customFormat="1" hidden="1" x14ac:dyDescent="0.2">
      <c r="A1414" s="395"/>
      <c r="B1414" s="396"/>
      <c r="C1414" s="153"/>
      <c r="D1414" s="167"/>
      <c r="E1414" s="355"/>
    </row>
    <row r="1415" spans="1:5" s="411" customFormat="1" hidden="1" x14ac:dyDescent="0.2">
      <c r="A1415" s="395"/>
      <c r="B1415" s="396"/>
      <c r="C1415" s="348" t="s">
        <v>291</v>
      </c>
      <c r="D1415" s="361" t="s">
        <v>292</v>
      </c>
      <c r="E1415" s="350"/>
    </row>
    <row r="1416" spans="1:5" s="411" customFormat="1" hidden="1" x14ac:dyDescent="0.2">
      <c r="A1416" s="395"/>
      <c r="B1416" s="396"/>
      <c r="C1416" s="352"/>
      <c r="D1416" s="345"/>
      <c r="E1416" s="346"/>
    </row>
    <row r="1417" spans="1:5" s="411" customFormat="1" hidden="1" x14ac:dyDescent="0.2">
      <c r="A1417" s="395"/>
      <c r="B1417" s="396"/>
      <c r="C1417" s="151" t="s">
        <v>293</v>
      </c>
      <c r="D1417" s="110" t="s">
        <v>294</v>
      </c>
      <c r="E1417" s="353"/>
    </row>
    <row r="1418" spans="1:5" s="411" customFormat="1" hidden="1" x14ac:dyDescent="0.2">
      <c r="A1418" s="395"/>
      <c r="B1418" s="396"/>
      <c r="C1418" s="151" t="s">
        <v>295</v>
      </c>
      <c r="D1418" s="110" t="s">
        <v>296</v>
      </c>
      <c r="E1418" s="353"/>
    </row>
    <row r="1419" spans="1:5" s="411" customFormat="1" hidden="1" x14ac:dyDescent="0.2">
      <c r="A1419" s="395"/>
      <c r="B1419" s="396"/>
      <c r="C1419" s="127"/>
      <c r="D1419" s="115"/>
      <c r="E1419" s="126"/>
    </row>
    <row r="1420" spans="1:5" s="411" customFormat="1" hidden="1" x14ac:dyDescent="0.2">
      <c r="A1420" s="395"/>
      <c r="B1420" s="396"/>
      <c r="C1420" s="348" t="s">
        <v>299</v>
      </c>
      <c r="D1420" s="361" t="s">
        <v>292</v>
      </c>
      <c r="E1420" s="350"/>
    </row>
    <row r="1421" spans="1:5" s="411" customFormat="1" hidden="1" x14ac:dyDescent="0.2">
      <c r="A1421" s="395"/>
      <c r="B1421" s="396"/>
      <c r="C1421" s="352"/>
      <c r="D1421" s="345"/>
      <c r="E1421" s="346"/>
    </row>
    <row r="1422" spans="1:5" s="411" customFormat="1" hidden="1" x14ac:dyDescent="0.2">
      <c r="A1422" s="395"/>
      <c r="B1422" s="396"/>
      <c r="C1422" s="151" t="s">
        <v>347</v>
      </c>
      <c r="D1422" s="110" t="s">
        <v>408</v>
      </c>
      <c r="E1422" s="353"/>
    </row>
    <row r="1423" spans="1:5" s="411" customFormat="1" hidden="1" x14ac:dyDescent="0.2">
      <c r="A1423" s="395"/>
      <c r="B1423" s="396"/>
      <c r="C1423" s="151" t="s">
        <v>300</v>
      </c>
      <c r="D1423" s="110" t="s">
        <v>301</v>
      </c>
      <c r="E1423" s="353"/>
    </row>
    <row r="1424" spans="1:5" s="411" customFormat="1" ht="8.1" customHeight="1" thickBot="1" x14ac:dyDescent="0.25">
      <c r="A1424" s="395"/>
      <c r="B1424" s="396"/>
      <c r="C1424" s="381"/>
      <c r="D1424" s="382"/>
      <c r="E1424" s="383"/>
    </row>
    <row r="1425" spans="1:5" s="411" customFormat="1" ht="12.75" thickBot="1" x14ac:dyDescent="0.25">
      <c r="A1425" s="395"/>
      <c r="B1425" s="396"/>
      <c r="C1425" s="338">
        <v>6</v>
      </c>
      <c r="D1425" s="337" t="s">
        <v>302</v>
      </c>
      <c r="E1425" s="370">
        <f>+E1427+E1432+E1436+E1440</f>
        <v>0</v>
      </c>
    </row>
    <row r="1426" spans="1:5" s="411" customFormat="1" hidden="1" x14ac:dyDescent="0.2">
      <c r="A1426" s="395"/>
      <c r="B1426" s="396"/>
      <c r="C1426" s="371"/>
      <c r="D1426" s="372"/>
      <c r="E1426" s="373"/>
    </row>
    <row r="1427" spans="1:5" s="411" customFormat="1" hidden="1" x14ac:dyDescent="0.2">
      <c r="A1427" s="395"/>
      <c r="B1427" s="396"/>
      <c r="C1427" s="348" t="s">
        <v>303</v>
      </c>
      <c r="D1427" s="361" t="s">
        <v>304</v>
      </c>
      <c r="E1427" s="350"/>
    </row>
    <row r="1428" spans="1:5" s="411" customFormat="1" hidden="1" x14ac:dyDescent="0.2">
      <c r="A1428" s="395"/>
      <c r="B1428" s="396"/>
      <c r="C1428" s="352"/>
      <c r="D1428" s="345"/>
      <c r="E1428" s="346"/>
    </row>
    <row r="1429" spans="1:5" s="411" customFormat="1" hidden="1" x14ac:dyDescent="0.2">
      <c r="A1429" s="395"/>
      <c r="B1429" s="396"/>
      <c r="C1429" s="384" t="s">
        <v>353</v>
      </c>
      <c r="D1429" s="375" t="s">
        <v>440</v>
      </c>
      <c r="E1429" s="353"/>
    </row>
    <row r="1430" spans="1:5" s="411" customFormat="1" hidden="1" x14ac:dyDescent="0.2">
      <c r="A1430" s="395"/>
      <c r="B1430" s="396"/>
      <c r="C1430" s="384" t="s">
        <v>84</v>
      </c>
      <c r="D1430" s="375" t="s">
        <v>441</v>
      </c>
      <c r="E1430" s="353"/>
    </row>
    <row r="1431" spans="1:5" s="411" customFormat="1" ht="8.1" customHeight="1" x14ac:dyDescent="0.2">
      <c r="A1431" s="395"/>
      <c r="B1431" s="396"/>
      <c r="C1431" s="385"/>
      <c r="D1431" s="386"/>
      <c r="E1431" s="360"/>
    </row>
    <row r="1432" spans="1:5" s="411" customFormat="1" x14ac:dyDescent="0.2">
      <c r="A1432" s="395"/>
      <c r="B1432" s="396"/>
      <c r="C1432" s="348" t="s">
        <v>306</v>
      </c>
      <c r="D1432" s="361" t="s">
        <v>307</v>
      </c>
      <c r="E1432" s="350">
        <f>SUM(E1434)</f>
        <v>0</v>
      </c>
    </row>
    <row r="1433" spans="1:5" s="411" customFormat="1" ht="8.1" customHeight="1" x14ac:dyDescent="0.2">
      <c r="A1433" s="395"/>
      <c r="B1433" s="396"/>
      <c r="C1433" s="352"/>
      <c r="D1433" s="345"/>
      <c r="E1433" s="346"/>
    </row>
    <row r="1434" spans="1:5" s="411" customFormat="1" x14ac:dyDescent="0.2">
      <c r="A1434" s="395"/>
      <c r="B1434" s="396"/>
      <c r="C1434" s="384" t="s">
        <v>339</v>
      </c>
      <c r="D1434" s="375" t="s">
        <v>36</v>
      </c>
      <c r="E1434" s="353"/>
    </row>
    <row r="1435" spans="1:5" s="411" customFormat="1" hidden="1" x14ac:dyDescent="0.2">
      <c r="A1435" s="395"/>
      <c r="B1435" s="396"/>
      <c r="C1435" s="385"/>
      <c r="D1435" s="386"/>
      <c r="E1435" s="360"/>
    </row>
    <row r="1436" spans="1:5" s="411" customFormat="1" hidden="1" x14ac:dyDescent="0.2">
      <c r="A1436" s="395"/>
      <c r="B1436" s="396"/>
      <c r="C1436" s="348" t="s">
        <v>349</v>
      </c>
      <c r="D1436" s="361" t="s">
        <v>351</v>
      </c>
      <c r="E1436" s="350"/>
    </row>
    <row r="1437" spans="1:5" s="411" customFormat="1" hidden="1" x14ac:dyDescent="0.2">
      <c r="A1437" s="395"/>
      <c r="B1437" s="396"/>
      <c r="C1437" s="352"/>
      <c r="D1437" s="345"/>
      <c r="E1437" s="346"/>
    </row>
    <row r="1438" spans="1:5" s="411" customFormat="1" hidden="1" x14ac:dyDescent="0.2">
      <c r="A1438" s="343"/>
      <c r="B1438" s="334"/>
      <c r="C1438" s="384" t="s">
        <v>350</v>
      </c>
      <c r="D1438" s="375" t="s">
        <v>352</v>
      </c>
      <c r="E1438" s="353"/>
    </row>
    <row r="1439" spans="1:5" s="411" customFormat="1" hidden="1" x14ac:dyDescent="0.2">
      <c r="A1439" s="343"/>
      <c r="B1439" s="334"/>
      <c r="C1439" s="385"/>
      <c r="D1439" s="386"/>
      <c r="E1439" s="360"/>
    </row>
    <row r="1440" spans="1:5" s="411" customFormat="1" hidden="1" x14ac:dyDescent="0.2">
      <c r="A1440" s="343"/>
      <c r="B1440" s="334"/>
      <c r="C1440" s="348" t="s">
        <v>308</v>
      </c>
      <c r="D1440" s="361" t="s">
        <v>309</v>
      </c>
      <c r="E1440" s="350"/>
    </row>
    <row r="1441" spans="1:5" s="411" customFormat="1" hidden="1" x14ac:dyDescent="0.2">
      <c r="A1441" s="343"/>
      <c r="B1441" s="334"/>
      <c r="C1441" s="352"/>
      <c r="D1441" s="345"/>
      <c r="E1441" s="346"/>
    </row>
    <row r="1442" spans="1:5" s="411" customFormat="1" hidden="1" x14ac:dyDescent="0.2">
      <c r="A1442" s="343"/>
      <c r="B1442" s="334"/>
      <c r="C1442" s="366" t="s">
        <v>85</v>
      </c>
      <c r="D1442" s="357" t="s">
        <v>310</v>
      </c>
      <c r="E1442" s="353"/>
    </row>
    <row r="1443" spans="1:5" s="411" customFormat="1" hidden="1" x14ac:dyDescent="0.2">
      <c r="A1443" s="343"/>
      <c r="B1443" s="334"/>
      <c r="C1443" s="366" t="s">
        <v>311</v>
      </c>
      <c r="D1443" s="357" t="s">
        <v>372</v>
      </c>
      <c r="E1443" s="353"/>
    </row>
    <row r="1444" spans="1:5" s="411" customFormat="1" hidden="1" x14ac:dyDescent="0.2">
      <c r="A1444" s="343"/>
      <c r="B1444" s="334"/>
      <c r="C1444" s="387"/>
      <c r="D1444" s="388"/>
      <c r="E1444" s="389"/>
    </row>
    <row r="1445" spans="1:5" s="411" customFormat="1" ht="12.75" hidden="1" thickBot="1" x14ac:dyDescent="0.25">
      <c r="A1445" s="343"/>
      <c r="B1445" s="334"/>
      <c r="C1445" s="338">
        <v>9</v>
      </c>
      <c r="D1445" s="337" t="s">
        <v>313</v>
      </c>
      <c r="E1445" s="370"/>
    </row>
    <row r="1446" spans="1:5" s="411" customFormat="1" hidden="1" x14ac:dyDescent="0.2">
      <c r="A1446" s="343"/>
      <c r="B1446" s="334"/>
      <c r="C1446" s="371"/>
      <c r="D1446" s="372"/>
      <c r="E1446" s="373"/>
    </row>
    <row r="1447" spans="1:5" s="411" customFormat="1" hidden="1" x14ac:dyDescent="0.2">
      <c r="A1447" s="343"/>
      <c r="B1447" s="334"/>
      <c r="C1447" s="348" t="s">
        <v>318</v>
      </c>
      <c r="D1447" s="361" t="s">
        <v>319</v>
      </c>
      <c r="E1447" s="350"/>
    </row>
    <row r="1448" spans="1:5" s="411" customFormat="1" hidden="1" x14ac:dyDescent="0.2">
      <c r="A1448" s="343"/>
      <c r="B1448" s="334"/>
      <c r="C1448" s="352"/>
      <c r="D1448" s="345"/>
      <c r="E1448" s="346"/>
    </row>
    <row r="1449" spans="1:5" s="411" customFormat="1" hidden="1" x14ac:dyDescent="0.2">
      <c r="A1449" s="343"/>
      <c r="B1449" s="334"/>
      <c r="C1449" s="151" t="s">
        <v>134</v>
      </c>
      <c r="D1449" s="143" t="s">
        <v>320</v>
      </c>
      <c r="E1449" s="353"/>
    </row>
    <row r="1450" spans="1:5" s="411" customFormat="1" hidden="1" x14ac:dyDescent="0.2">
      <c r="A1450" s="343"/>
      <c r="B1450" s="334"/>
      <c r="C1450" s="366" t="s">
        <v>321</v>
      </c>
      <c r="D1450" s="357" t="s">
        <v>322</v>
      </c>
      <c r="E1450" s="353"/>
    </row>
    <row r="1451" spans="1:5" s="411" customFormat="1" ht="8.1" customHeight="1" thickBot="1" x14ac:dyDescent="0.25">
      <c r="A1451" s="343"/>
      <c r="B1451" s="334"/>
      <c r="C1451" s="390"/>
      <c r="D1451" s="391"/>
      <c r="E1451" s="392"/>
    </row>
    <row r="1452" spans="1:5" s="411" customFormat="1" ht="21.75" customHeight="1" thickBot="1" x14ac:dyDescent="0.25">
      <c r="A1452" s="436" t="s">
        <v>373</v>
      </c>
      <c r="B1452" s="393">
        <f>+B1252</f>
        <v>516962205.60000002</v>
      </c>
      <c r="C1452" s="463" t="s">
        <v>374</v>
      </c>
      <c r="D1452" s="464"/>
      <c r="E1452" s="394">
        <f>+E1445+E1425+E1402+E1364+E1290+E1249</f>
        <v>516962205.60000002</v>
      </c>
    </row>
    <row r="1453" spans="1:5" s="411" customFormat="1" ht="21.95" hidden="1" customHeight="1" x14ac:dyDescent="0.2">
      <c r="A1453" s="70"/>
      <c r="B1453" s="408"/>
      <c r="C1453" s="70"/>
      <c r="D1453" s="409"/>
      <c r="E1453" s="410"/>
    </row>
    <row r="1454" spans="1:5" ht="12.75" thickBot="1" x14ac:dyDescent="0.25">
      <c r="A1454" s="343"/>
      <c r="B1454" s="334"/>
      <c r="C1454" s="395"/>
      <c r="D1454" s="396"/>
      <c r="E1454" s="397"/>
    </row>
    <row r="1455" spans="1:5" ht="21.95" customHeight="1" thickBot="1" x14ac:dyDescent="0.25">
      <c r="A1455" s="438" t="s">
        <v>380</v>
      </c>
      <c r="B1455" s="423">
        <f>+B1038+B626+B420+B213+B831+B1452+B1245</f>
        <v>9923566730.2700005</v>
      </c>
      <c r="C1455" s="472" t="s">
        <v>381</v>
      </c>
      <c r="D1455" s="473"/>
      <c r="E1455" s="424">
        <f>+E213+E420+E626+E831+E1038+E1452+E1245</f>
        <v>9923566730.1560001</v>
      </c>
    </row>
    <row r="1457" spans="2:2" x14ac:dyDescent="0.2">
      <c r="B1457" s="203" t="s">
        <v>356</v>
      </c>
    </row>
    <row r="1458" spans="2:2" x14ac:dyDescent="0.2">
      <c r="B1458" s="426" t="s">
        <v>356</v>
      </c>
    </row>
  </sheetData>
  <mergeCells count="20">
    <mergeCell ref="C1455:D1455"/>
    <mergeCell ref="C831:D831"/>
    <mergeCell ref="C833:D833"/>
    <mergeCell ref="C1038:D1038"/>
    <mergeCell ref="C1040:D1040"/>
    <mergeCell ref="C1245:D1245"/>
    <mergeCell ref="C1247:D1247"/>
    <mergeCell ref="A1:D1"/>
    <mergeCell ref="A2:D2"/>
    <mergeCell ref="A3:D3"/>
    <mergeCell ref="A4:D4"/>
    <mergeCell ref="C1452:D1452"/>
    <mergeCell ref="A5:D5"/>
    <mergeCell ref="C628:D628"/>
    <mergeCell ref="C7:D7"/>
    <mergeCell ref="C213:D213"/>
    <mergeCell ref="C215:D215"/>
    <mergeCell ref="C420:D420"/>
    <mergeCell ref="C422:D422"/>
    <mergeCell ref="C626:D626"/>
  </mergeCells>
  <printOptions horizontalCentered="1"/>
  <pageMargins left="0.78740157480314965" right="0.78740157480314965" top="0.59055118110236227" bottom="0.78740157480314965" header="0.59055118110236227" footer="0.59055118110236227"/>
  <pageSetup scale="65" firstPageNumber="16" orientation="portrait" useFirstPageNumber="1" r:id="rId1"/>
  <headerFooter>
    <oddFooter>&amp;C&amp;P</oddFooter>
  </headerFooter>
  <rowBreaks count="2" manualBreakCount="2">
    <brk id="190" max="16383" man="1"/>
    <brk id="378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RESUMEN DE LIQUIDACION</vt:lpstr>
      <vt:lpstr>INGRESOS REALES</vt:lpstr>
      <vt:lpstr>CLASIFICACIÓN DE INGRESOS</vt:lpstr>
      <vt:lpstr>CLASIFICACION ECONOMICA</vt:lpstr>
      <vt:lpstr>ORIGEN Y APLICACION </vt:lpstr>
      <vt:lpstr>DETALLE SUPERAVIT</vt:lpstr>
      <vt:lpstr>EST. ORIG. Y APLIC. DETALLA (2</vt:lpstr>
      <vt:lpstr>'EST. ORIG. Y APLIC. DETALLA (2'!Área_de_impresión</vt:lpstr>
      <vt:lpstr>'EST. ORIG. Y APLIC. DETALLA (2'!Títulos_a_imprimir</vt:lpstr>
      <vt:lpstr>'ORIGEN Y APLICACION 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Lilliana Carvajal Benavides</dc:creator>
  <cp:lastModifiedBy>Osvaldo Vindas Esquivel</cp:lastModifiedBy>
  <cp:revision>1</cp:revision>
  <cp:lastPrinted>2020-02-06T21:42:29Z</cp:lastPrinted>
  <dcterms:created xsi:type="dcterms:W3CDTF">2000-06-27T00:11:32Z</dcterms:created>
  <dcterms:modified xsi:type="dcterms:W3CDTF">2020-02-12T15:08:40Z</dcterms:modified>
</cp:coreProperties>
</file>