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6" activeTab="0"/>
  </bookViews>
  <sheets>
    <sheet name="RESUMEN DE LIQUIDACION" sheetId="1" r:id="rId1"/>
    <sheet name="DETALLE SUPERAVIT" sheetId="2" r:id="rId2"/>
    <sheet name="INGRESOS REALES" sheetId="3" r:id="rId3"/>
    <sheet name="CLASIFICACIÓN DE INGRESOS" sheetId="4" r:id="rId4"/>
    <sheet name="CLASIFICACION ECONOMICA" sheetId="5" r:id="rId5"/>
    <sheet name="ORIGEN Y APLICACION " sheetId="6" r:id="rId6"/>
    <sheet name="EST. ORIG. Y APLIC. DETALLA (2" sheetId="7" r:id="rId7"/>
    <sheet name="Hoja1" sheetId="8" state="hidden" r:id="rId8"/>
  </sheets>
  <externalReferences>
    <externalReference r:id="rId11"/>
    <externalReference r:id="rId12"/>
    <externalReference r:id="rId13"/>
  </externalReferences>
  <definedNames>
    <definedName name="_xlnm.Print_Area" localSheetId="6">'EST. ORIG. Y APLIC. DETALLA (2'!$A$1:$J$62</definedName>
    <definedName name="_xlnm.Print_Area" localSheetId="0">'RESUMEN DE LIQUIDACION'!$C$1:$J$126</definedName>
    <definedName name="_xlnm.Print_Titles" localSheetId="6">'EST. ORIG. Y APLIC. DETALLA (2'!$1:$7</definedName>
    <definedName name="_xlnm.Print_Titles" localSheetId="5">'ORIGEN Y APLICACION '!$1:$7</definedName>
  </definedNames>
  <calcPr fullCalcOnLoad="1"/>
</workbook>
</file>

<file path=xl/sharedStrings.xml><?xml version="1.0" encoding="utf-8"?>
<sst xmlns="http://schemas.openxmlformats.org/spreadsheetml/2006/main" count="636" uniqueCount="468">
  <si>
    <t>UNIDAD DE FINANZAS</t>
  </si>
  <si>
    <t>Ingresos:</t>
  </si>
  <si>
    <t>Presupuesto definitivo</t>
  </si>
  <si>
    <t>Ingresos reales</t>
  </si>
  <si>
    <t>Egresos:</t>
  </si>
  <si>
    <t>Egresos reales</t>
  </si>
  <si>
    <t xml:space="preserve">          Superávit de egresos</t>
  </si>
  <si>
    <t>RESUMEN</t>
  </si>
  <si>
    <t>menos</t>
  </si>
  <si>
    <t>Gastos reales</t>
  </si>
  <si>
    <t>INGRESOS CORRIENTES</t>
  </si>
  <si>
    <t>TRANSFERENCIAS CORRIENTES</t>
  </si>
  <si>
    <t>GASTOS CORRIENTES</t>
  </si>
  <si>
    <t>1 1</t>
  </si>
  <si>
    <t>GASTOS DE CONSUMO</t>
  </si>
  <si>
    <t>1 1 1   Sueldos y salarios</t>
  </si>
  <si>
    <t>1 1 2  Adquisición de Bienes y Servicios</t>
  </si>
  <si>
    <t>1 3</t>
  </si>
  <si>
    <t>1 3 2</t>
  </si>
  <si>
    <t>Al sector público</t>
  </si>
  <si>
    <t>2</t>
  </si>
  <si>
    <t>GASTOS DE CAPITAL</t>
  </si>
  <si>
    <t>2 1</t>
  </si>
  <si>
    <t>2 1 5  Otras construcciones</t>
  </si>
  <si>
    <t xml:space="preserve">2 2 </t>
  </si>
  <si>
    <t>COMPRA DE MAQUINARIA Y EQUIPO</t>
  </si>
  <si>
    <t>2 2 1  Maquinaria y equipo</t>
  </si>
  <si>
    <t>TOTAL GASTOS REALES</t>
  </si>
  <si>
    <t>TOTAL</t>
  </si>
  <si>
    <t>0</t>
  </si>
  <si>
    <t>Dietas</t>
  </si>
  <si>
    <t>Tiempo Extraordinario</t>
  </si>
  <si>
    <t>1</t>
  </si>
  <si>
    <t xml:space="preserve">Seguros </t>
  </si>
  <si>
    <t>MATERIALES Y SUMINISTROS</t>
  </si>
  <si>
    <t>Prestaciones Legales</t>
  </si>
  <si>
    <t>INSTITUTO NACIONAL DE ESTADISTICA Y CENSOS</t>
  </si>
  <si>
    <t>PROGRAMA 01</t>
  </si>
  <si>
    <t>PROGRAMA 02</t>
  </si>
  <si>
    <t>PROGRAMA 03</t>
  </si>
  <si>
    <t>en colones</t>
  </si>
  <si>
    <t>INGRESOS TOTALES</t>
  </si>
  <si>
    <t>1.0.0.0.00.00.0.0.000</t>
  </si>
  <si>
    <t>1.3.0.0.00.00.0.0.000</t>
  </si>
  <si>
    <t xml:space="preserve">   INGRESOS NO TRIBUTARIOS</t>
  </si>
  <si>
    <t>1.3.1.0.00.00.0.0.000</t>
  </si>
  <si>
    <t xml:space="preserve">      Venta de bienes y servicios</t>
  </si>
  <si>
    <t>1.3.1.2.09.09.0.0.000</t>
  </si>
  <si>
    <t>1.4.0.0.00.00.0.0.000</t>
  </si>
  <si>
    <t>1.4.1.0.00.00.0.0.000</t>
  </si>
  <si>
    <t xml:space="preserve">   TRANSFERENCIAS CORRIENTES DEL SECTOR PUBLICO</t>
  </si>
  <si>
    <t>1.4.1.1.00.00.0.0.000</t>
  </si>
  <si>
    <t xml:space="preserve">          Transferencias Corrientes del Gobierno Central</t>
  </si>
  <si>
    <t>1.4.1.6.00.00.0.0.000</t>
  </si>
  <si>
    <t>3.0.0.0.00.00.0.0.000</t>
  </si>
  <si>
    <t>FINANCIAMIENTO</t>
  </si>
  <si>
    <t>3.3.0.0.00.00.0.0.000</t>
  </si>
  <si>
    <t xml:space="preserve">      Recursos de vigencias anteriores</t>
  </si>
  <si>
    <t>3.3.1.0.00.00.0.0.000</t>
  </si>
  <si>
    <t xml:space="preserve">          Superávit libre</t>
  </si>
  <si>
    <t>3.3.2.0.00.00.0.0.000</t>
  </si>
  <si>
    <t xml:space="preserve">          Superávit específico</t>
  </si>
  <si>
    <t>Contribución Patronal C.C.S.S.</t>
  </si>
  <si>
    <t>Contribución Patronal Banco Popular</t>
  </si>
  <si>
    <t>Otros Servicios No Especificados</t>
  </si>
  <si>
    <t>BIENES DURADEROS</t>
  </si>
  <si>
    <t>0.01.01</t>
  </si>
  <si>
    <t>0.02.01</t>
  </si>
  <si>
    <t>0.02.05</t>
  </si>
  <si>
    <t>0.03.01</t>
  </si>
  <si>
    <t>0.03.02</t>
  </si>
  <si>
    <t>0.03.03</t>
  </si>
  <si>
    <t>0.03.99</t>
  </si>
  <si>
    <t>0.04.01</t>
  </si>
  <si>
    <t>0.04.02</t>
  </si>
  <si>
    <t>0.04.03</t>
  </si>
  <si>
    <t>0.04.04</t>
  </si>
  <si>
    <t>0.04.05</t>
  </si>
  <si>
    <t>0.05.02</t>
  </si>
  <si>
    <t>0.05.03</t>
  </si>
  <si>
    <t>1.04.04</t>
  </si>
  <si>
    <t>1.06.01</t>
  </si>
  <si>
    <t>1.99.99</t>
  </si>
  <si>
    <t>6.01.02</t>
  </si>
  <si>
    <t>6.07.01</t>
  </si>
  <si>
    <t>INGRESOS REALES</t>
  </si>
  <si>
    <t>1.01.02</t>
  </si>
  <si>
    <t>1.01.01</t>
  </si>
  <si>
    <t>1.02.01</t>
  </si>
  <si>
    <t>1.02.02</t>
  </si>
  <si>
    <t>1.02.03</t>
  </si>
  <si>
    <t>1.03.01</t>
  </si>
  <si>
    <t>1.03.02</t>
  </si>
  <si>
    <t>1.03.03</t>
  </si>
  <si>
    <t>1.03.06</t>
  </si>
  <si>
    <t>1.04.99</t>
  </si>
  <si>
    <t>1.05.01</t>
  </si>
  <si>
    <t>1.05.02</t>
  </si>
  <si>
    <t>1.05.03</t>
  </si>
  <si>
    <t>1.05.04</t>
  </si>
  <si>
    <t>1.07.02</t>
  </si>
  <si>
    <t>1.07.03</t>
  </si>
  <si>
    <t>1.07.01</t>
  </si>
  <si>
    <t>1.08.05</t>
  </si>
  <si>
    <t>1.08.06</t>
  </si>
  <si>
    <t>1.08.07</t>
  </si>
  <si>
    <t>1.08.08</t>
  </si>
  <si>
    <t>1.99.05</t>
  </si>
  <si>
    <t>Telecomunicaciones</t>
  </si>
  <si>
    <t>Deducibles</t>
  </si>
  <si>
    <t>1.08.01</t>
  </si>
  <si>
    <t>2.01.01</t>
  </si>
  <si>
    <t>2.01.02</t>
  </si>
  <si>
    <t>2.01.04</t>
  </si>
  <si>
    <t>2.03.01</t>
  </si>
  <si>
    <t>2.03.03</t>
  </si>
  <si>
    <t>2.03.04</t>
  </si>
  <si>
    <t>2.03.05</t>
  </si>
  <si>
    <t>2.03.06</t>
  </si>
  <si>
    <t>2.03.99</t>
  </si>
  <si>
    <t>2.04.01</t>
  </si>
  <si>
    <t>2.04.02</t>
  </si>
  <si>
    <t>2.99.01</t>
  </si>
  <si>
    <t>2.99.03</t>
  </si>
  <si>
    <t>2.99.04</t>
  </si>
  <si>
    <t>2.99.05</t>
  </si>
  <si>
    <t>2.99.99</t>
  </si>
  <si>
    <t>Madera y sus derivados</t>
  </si>
  <si>
    <t>5.01.03</t>
  </si>
  <si>
    <t>5.01.04</t>
  </si>
  <si>
    <t>5.01.05</t>
  </si>
  <si>
    <t>5.01.06</t>
  </si>
  <si>
    <t>5.01.99</t>
  </si>
  <si>
    <t>9.02.01</t>
  </si>
  <si>
    <t>1.04.05</t>
  </si>
  <si>
    <t>Servicios en Ciencias Económicas y Sociales</t>
  </si>
  <si>
    <t>1.04.03</t>
  </si>
  <si>
    <t xml:space="preserve">   TRANSFERENCIAS CORRIENTES DEL SECTOR EXTERNO</t>
  </si>
  <si>
    <t xml:space="preserve">          Transferencias Corrientes de Inst.Públicas  Financieras </t>
  </si>
  <si>
    <t>1.4.1.2.00.00.0.0.000</t>
  </si>
  <si>
    <t xml:space="preserve">INGRESOS CORRIENTES </t>
  </si>
  <si>
    <t xml:space="preserve">LIQUIDACION DEFINITIVA </t>
  </si>
  <si>
    <t xml:space="preserve">ESTADO DE ORIGEN Y APLICACIÓN DE RECURSOS </t>
  </si>
  <si>
    <t>ORIGEN DE LOS RECURSOS</t>
  </si>
  <si>
    <t>TRANSFERENCIAS CORRIENTES DEL SECTOR PUBLICO</t>
  </si>
  <si>
    <t xml:space="preserve">   TRANSFERENCIAS CTES DEL GOBIERNO CENTRAL</t>
  </si>
  <si>
    <t xml:space="preserve">   TRANSF. CTES INST. PUBLICAS FINANCIERAS B.C.C.R.</t>
  </si>
  <si>
    <t>TRANSFERENCIAS CORRIENTES DE ORGANOS DESCONCENTRADOS</t>
  </si>
  <si>
    <t>TRANSFERENCIAS CORRIENTES DE ORGANISMOS INTERNACIONALES</t>
  </si>
  <si>
    <t>APLICACIÓN DE LOS RECURSOS</t>
  </si>
  <si>
    <t>SUBP.</t>
  </si>
  <si>
    <t>DESCRIPCION</t>
  </si>
  <si>
    <t>REMUNERACIONES</t>
  </si>
  <si>
    <t>REMUNERACIONES BASICAS</t>
  </si>
  <si>
    <t>Salarios por Cargos Fijos</t>
  </si>
  <si>
    <t>0.01.03</t>
  </si>
  <si>
    <t>Salarios por Servicios Especiales</t>
  </si>
  <si>
    <t>0.01.05</t>
  </si>
  <si>
    <t xml:space="preserve">Suplencias </t>
  </si>
  <si>
    <t>0.02</t>
  </si>
  <si>
    <t>REMUNERACIONES EVENTUALES</t>
  </si>
  <si>
    <t>0.03</t>
  </si>
  <si>
    <t>INCENTIVOS SALARIALES</t>
  </si>
  <si>
    <t>Aumentos Anuales</t>
  </si>
  <si>
    <t>Dedicación Exclusiva / Prohibición</t>
  </si>
  <si>
    <t>Salario Adicional</t>
  </si>
  <si>
    <t>0.03.04</t>
  </si>
  <si>
    <t>Salario Escolar</t>
  </si>
  <si>
    <t>Otros Incentivos Salariales</t>
  </si>
  <si>
    <t>0.04</t>
  </si>
  <si>
    <t>CONTRIB. PATR. AL DESARROLLO Y SEG. SOCIAL</t>
  </si>
  <si>
    <t xml:space="preserve">Instituto Mixto de Ayuda Social </t>
  </si>
  <si>
    <t>Instituto Nacional de Aprendizaje</t>
  </si>
  <si>
    <t>Contribución a FODESAF</t>
  </si>
  <si>
    <t>0.05</t>
  </si>
  <si>
    <t>CONT. PATR. A FONDOS DE PENS. Y CAPITALIZACION</t>
  </si>
  <si>
    <t>Aporte Patronal al Regimen de Pensiones Complementarias (RPC)</t>
  </si>
  <si>
    <t>Aporte Patronal al Fondo de Capitalización Laboral (FCL)</t>
  </si>
  <si>
    <t>0.99</t>
  </si>
  <si>
    <t xml:space="preserve">REMUNERACIONES </t>
  </si>
  <si>
    <t>0.99.99</t>
  </si>
  <si>
    <t xml:space="preserve">Otras Remuneracioes </t>
  </si>
  <si>
    <t>SERVICIOS</t>
  </si>
  <si>
    <t>1.01</t>
  </si>
  <si>
    <t>ALQUILERES</t>
  </si>
  <si>
    <t>Alquiler de Edificios y Terrenos</t>
  </si>
  <si>
    <t>Alquiler de Maquinaria, Equipo y Mobiliario</t>
  </si>
  <si>
    <t>1.01.03</t>
  </si>
  <si>
    <t>Alquiler de Equipo de Cómputo</t>
  </si>
  <si>
    <t>1.01.99</t>
  </si>
  <si>
    <t>Otros Alquileres</t>
  </si>
  <si>
    <t>1.02</t>
  </si>
  <si>
    <t>SERVICIOS BASICOS</t>
  </si>
  <si>
    <t>Servicio de Agua y Alcantarillado</t>
  </si>
  <si>
    <t>Servicio de Energía Eléctrica</t>
  </si>
  <si>
    <t>Servicio de Correo</t>
  </si>
  <si>
    <t>1.02.99</t>
  </si>
  <si>
    <t>Otros Servicios Básicos</t>
  </si>
  <si>
    <t>1.03</t>
  </si>
  <si>
    <t>SERVICIOS COMERCIALES Y FINANCIEROS</t>
  </si>
  <si>
    <t>Servicio de Información</t>
  </si>
  <si>
    <t>Servicio de Publicidad y Propaganda</t>
  </si>
  <si>
    <t>Servicio de Impresión, Encuadernación y Otros</t>
  </si>
  <si>
    <t>1.03.04</t>
  </si>
  <si>
    <t>Servicio de Transporte de Bienes</t>
  </si>
  <si>
    <t>1.03.05</t>
  </si>
  <si>
    <t>Servicios Aduaneros</t>
  </si>
  <si>
    <t>Comisiones y otros Gastos por Servicios Financieros</t>
  </si>
  <si>
    <t>1.04</t>
  </si>
  <si>
    <t>SERVICIOS DE GESTION Y APOYO</t>
  </si>
  <si>
    <t>1.04.02</t>
  </si>
  <si>
    <t xml:space="preserve">Servicios Juridicos </t>
  </si>
  <si>
    <t xml:space="preserve">Servicios de Ingenieria </t>
  </si>
  <si>
    <t>Servicios de Desarrollo de Sistemas Informáticos</t>
  </si>
  <si>
    <t xml:space="preserve">Servicio de desarrollo de sistemas informáticos </t>
  </si>
  <si>
    <t>1.04.06</t>
  </si>
  <si>
    <t>Servicios Generales</t>
  </si>
  <si>
    <t>Otros Servicios de Gestión y Apoyo</t>
  </si>
  <si>
    <t>1.05</t>
  </si>
  <si>
    <t>GASTOS DE VIAJE Y DE TRANSPORTE</t>
  </si>
  <si>
    <t>Transporte dentro del País</t>
  </si>
  <si>
    <t>Gastos de Viaje dentro del País</t>
  </si>
  <si>
    <t>Transporte al Exterior</t>
  </si>
  <si>
    <t>Gastos de Viaje al Exterior</t>
  </si>
  <si>
    <t>1.06</t>
  </si>
  <si>
    <t>SEGUROS, REASEGUROS Y OTRAS OBLIGACIONES</t>
  </si>
  <si>
    <t>1.07</t>
  </si>
  <si>
    <t>CAPACITACION Y PROTOCOLO</t>
  </si>
  <si>
    <t>Actividades de Capacitación</t>
  </si>
  <si>
    <t>Actividades Protocolarias y Sociales</t>
  </si>
  <si>
    <t>Gastos de Representación Institucional</t>
  </si>
  <si>
    <t>1.08</t>
  </si>
  <si>
    <t>MANTENIMIENTO Y REPARACION</t>
  </si>
  <si>
    <t>Mant. y Rep. de Edificios y Locales</t>
  </si>
  <si>
    <t>1.08.03</t>
  </si>
  <si>
    <t>Mant. y Rep. de Instalaciones y otras Obras</t>
  </si>
  <si>
    <t>Mant. y Rep. de Equipo de Transporte</t>
  </si>
  <si>
    <t>Mant. y Rep. de Equipo de Comunicación</t>
  </si>
  <si>
    <t>Mant. y Rep. de Mobiliario y  Equipo</t>
  </si>
  <si>
    <t>Mant. y Rep. de Mobiliario y  Equipo y Sistemas de Información</t>
  </si>
  <si>
    <t>1.08.99</t>
  </si>
  <si>
    <t>Mant. y Rep. de Otros Equipos</t>
  </si>
  <si>
    <t>1.99</t>
  </si>
  <si>
    <t>SERVICIOS DIVERSOS</t>
  </si>
  <si>
    <t>2.01</t>
  </si>
  <si>
    <t>PRODUCTOS QUIMICOS Y CONEXOS</t>
  </si>
  <si>
    <t>Combustibles y Lubricantes</t>
  </si>
  <si>
    <t>Productos Farmacéuticos y Medicinales</t>
  </si>
  <si>
    <t>Tintas, Pinturas y Diluyentes</t>
  </si>
  <si>
    <t>2.01.99</t>
  </si>
  <si>
    <t>Otros Productos Químicos</t>
  </si>
  <si>
    <t>2.02</t>
  </si>
  <si>
    <t xml:space="preserve">ALIMENTOS Y PRODUCTOS AGROPECUARIOS </t>
  </si>
  <si>
    <t>2.02.03</t>
  </si>
  <si>
    <t xml:space="preserve">Alimentos y bebidas </t>
  </si>
  <si>
    <t>2.03</t>
  </si>
  <si>
    <t>MATERIALES PARA CONSTRUCCION Y MANTENIMIENTO</t>
  </si>
  <si>
    <t>Materiales y Productos Metálicos</t>
  </si>
  <si>
    <t>Materiales y Productos Eléctricos, Telefónicos y de Cómputo</t>
  </si>
  <si>
    <t>Materiales y Productos de Vidrio</t>
  </si>
  <si>
    <t>Materiales y Productos de Plástico</t>
  </si>
  <si>
    <t>Otros Materiales de Uso en la Construcción</t>
  </si>
  <si>
    <t>2.04</t>
  </si>
  <si>
    <t>HERRAMIENTAS, REPUESTOS Y ACCESORIOS</t>
  </si>
  <si>
    <t>Herramientas e Instrumentos</t>
  </si>
  <si>
    <t>Repuestos y Accesorios</t>
  </si>
  <si>
    <t>2.99</t>
  </si>
  <si>
    <t>UTILES, MATERIALES Y SUMINISTROS DIVERSOS</t>
  </si>
  <si>
    <t>Utiles y Materiales de Oficina y Cómputo</t>
  </si>
  <si>
    <t>2.99.02</t>
  </si>
  <si>
    <t>Utiles y Materiales Médico, Hospitalario y de Investigación</t>
  </si>
  <si>
    <t>Productos de Papel, Cartón e Impresos</t>
  </si>
  <si>
    <t>Textiles y Vestuarios</t>
  </si>
  <si>
    <t>Utiles y Materiales de Limpieza</t>
  </si>
  <si>
    <t>2.99.06</t>
  </si>
  <si>
    <t>Utiles y Materiales de Resguardo y Seguridad</t>
  </si>
  <si>
    <t>Otros Utiles, Materiales y Suministros</t>
  </si>
  <si>
    <t>5.01</t>
  </si>
  <si>
    <t>MAQUINARIA, EQUIPO Y MOBILIARIO</t>
  </si>
  <si>
    <t>5.01.01</t>
  </si>
  <si>
    <t xml:space="preserve">Maquinaria y Equipo de Producción </t>
  </si>
  <si>
    <t>5.01.02</t>
  </si>
  <si>
    <t>Equipo de Transporte</t>
  </si>
  <si>
    <t>Equipo de Comunicación</t>
  </si>
  <si>
    <t>Equipo y Mobiliario de Oficina</t>
  </si>
  <si>
    <t>Equipo y Programas de Cómputo</t>
  </si>
  <si>
    <t>Equipo Sanitario, de Laboratorio e Investigación</t>
  </si>
  <si>
    <t>5.01.07</t>
  </si>
  <si>
    <t>Equipo y Mobiliario Educacional, Deportivo y  Recreativo</t>
  </si>
  <si>
    <t>Maquinaria y Equipo Diverso</t>
  </si>
  <si>
    <t>5.02</t>
  </si>
  <si>
    <t>CONSTRUCCIONES, ADICIONES Y MEJORAS</t>
  </si>
  <si>
    <t>5.02.01</t>
  </si>
  <si>
    <t>Edificios</t>
  </si>
  <si>
    <t>5.02.07</t>
  </si>
  <si>
    <t>Instalaciones</t>
  </si>
  <si>
    <t>5.02.99</t>
  </si>
  <si>
    <t>Otras Construcciones, Adiciones y Mejoras</t>
  </si>
  <si>
    <t>5.99</t>
  </si>
  <si>
    <t>5.99.99</t>
  </si>
  <si>
    <t>Otros Bienes Duraderos</t>
  </si>
  <si>
    <t xml:space="preserve">TRANSFERENCIAS CORRIENTES </t>
  </si>
  <si>
    <t>6.01</t>
  </si>
  <si>
    <t>TRANSFERENCIAS CORRIENTES AL SECTOR PUBLICO</t>
  </si>
  <si>
    <t>Transferencias a Organos Desconcentrados</t>
  </si>
  <si>
    <t>6.03</t>
  </si>
  <si>
    <t>PRESTACIONES LEGALES</t>
  </si>
  <si>
    <t>6.07</t>
  </si>
  <si>
    <t>TRANSFERENCIAS CORRIENTES AL SECTOR EXTERNO</t>
  </si>
  <si>
    <t>Transferencias Corrientes a Organismos Internacionales</t>
  </si>
  <si>
    <t>6.07.02</t>
  </si>
  <si>
    <t xml:space="preserve">Transferencias Corrientes al sector externo </t>
  </si>
  <si>
    <t>CUENTAS ESPECIALES</t>
  </si>
  <si>
    <t>9.01</t>
  </si>
  <si>
    <t>CUENTAS ESPECIALES DIVERSAS</t>
  </si>
  <si>
    <t>9.01.01</t>
  </si>
  <si>
    <t>Gastos  Confidenciales</t>
  </si>
  <si>
    <t>9.02</t>
  </si>
  <si>
    <t>SUMAS SIN ASIGNACION PRESUPUESTARIA</t>
  </si>
  <si>
    <t>Sumas Libres sin Asignación Presupuestaria</t>
  </si>
  <si>
    <t>9.02.02</t>
  </si>
  <si>
    <t>Sumas con Destino Específico sin Asignación Presupuestaria</t>
  </si>
  <si>
    <t xml:space="preserve">INGRESOS NO TRIBUTARIOS </t>
  </si>
  <si>
    <t xml:space="preserve">Ingresos No especificados </t>
  </si>
  <si>
    <t xml:space="preserve">Ingresos Varios no especificados </t>
  </si>
  <si>
    <t>AREA DE ADMINISTRACION Y FINANZAS</t>
  </si>
  <si>
    <t xml:space="preserve">         Superávit específico </t>
  </si>
  <si>
    <t xml:space="preserve">RECURSOS DE VIGENCIAS ANTERIORES </t>
  </si>
  <si>
    <t>SUPERAVIT DEL PERIODO</t>
  </si>
  <si>
    <t>GASTOS REALES SEGÚN CLASIFICACION ECONOMICA</t>
  </si>
  <si>
    <t>FORMACION DE CAPITAL</t>
  </si>
  <si>
    <t>PROGRAMA 04</t>
  </si>
  <si>
    <t xml:space="preserve">         Superávit Libre</t>
  </si>
  <si>
    <t>1.02.04</t>
  </si>
  <si>
    <t>1.09.99</t>
  </si>
  <si>
    <t>Otros Impuesto</t>
  </si>
  <si>
    <t>6.03.01</t>
  </si>
  <si>
    <t>2.03.02</t>
  </si>
  <si>
    <t>Materiales y Productos Minerales y Asfálticos</t>
  </si>
  <si>
    <t>2.99.07</t>
  </si>
  <si>
    <t>Utiles y Materiales de Cocina y Comedor</t>
  </si>
  <si>
    <t/>
  </si>
  <si>
    <t>5.99.03</t>
  </si>
  <si>
    <t>Bienes Intangibles</t>
  </si>
  <si>
    <t>6.06</t>
  </si>
  <si>
    <t>6.06.01</t>
  </si>
  <si>
    <t>OTRAS TRANSFERENCIAS CORRIENTES AL SECTOR PRIVADO</t>
  </si>
  <si>
    <t>Indemnizaciones</t>
  </si>
  <si>
    <t>6.01.01</t>
  </si>
  <si>
    <t>Transferencias Corrientes al gobierno central</t>
  </si>
  <si>
    <t>6.01.06</t>
  </si>
  <si>
    <t>Transferrencias Corrientes a Instituc. Publicas Financieras</t>
  </si>
  <si>
    <t>CLASIFICACION DE INGRESOS PRESUPUESTADOS</t>
  </si>
  <si>
    <t xml:space="preserve"> </t>
  </si>
  <si>
    <t>SUPERAVIT PRESUPUESTARIOS DEL PERIODO</t>
  </si>
  <si>
    <t>Ingresos no recibidos BCCR</t>
  </si>
  <si>
    <t>DEE</t>
  </si>
  <si>
    <t>Unidad IPC</t>
  </si>
  <si>
    <t>1.03.07</t>
  </si>
  <si>
    <t>1.99.02</t>
  </si>
  <si>
    <t>Ingresos Recibidos por el Ministerio de Cultura</t>
  </si>
  <si>
    <t>0.05.01</t>
  </si>
  <si>
    <t>Contribución Patronal al Seguro de Pensiones C.C.S.S.</t>
  </si>
  <si>
    <t>Servicios de Transferencia Electrónica de Información</t>
  </si>
  <si>
    <t xml:space="preserve">      Superávit  de ingresos</t>
  </si>
  <si>
    <t>UNICEF</t>
  </si>
  <si>
    <t>Ingresos no recibidos Venta de Servicios</t>
  </si>
  <si>
    <t>Ingresos no recibidos UNICEF</t>
  </si>
  <si>
    <t>LIBRE</t>
  </si>
  <si>
    <t>ESPECIFICO</t>
  </si>
  <si>
    <t xml:space="preserve">COMPOSICION DEL SUPERAVIT </t>
  </si>
  <si>
    <t>VENTAS DE SERVICIOS Y OTROS ING</t>
  </si>
  <si>
    <t>BANCO MUNDIAL</t>
  </si>
  <si>
    <t>1.3.9.9.0.0.0.0</t>
  </si>
  <si>
    <t>Reintegros en efectivo</t>
  </si>
  <si>
    <t>Ingreso varios no especificados</t>
  </si>
  <si>
    <t>CONAPDIS</t>
  </si>
  <si>
    <t>Transferencias Corrientes de Instituciones Descentralizadas no Empresariales(INAMU)</t>
  </si>
  <si>
    <t>TRANSFERENCIAS CORRIENTES INSTITUCIONES DESCENTRALIZADAS</t>
  </si>
  <si>
    <t>Venta de bienes y servicios</t>
  </si>
  <si>
    <t>1.4.3.1.00.00.0.0.00</t>
  </si>
  <si>
    <t>1.4.31.00.00.0.0.00</t>
  </si>
  <si>
    <t xml:space="preserve"> TRANSFERENCIAS CORRIENTES ORG. INTERNACIONALES</t>
  </si>
  <si>
    <t xml:space="preserve">   TRANSFERENCIAS CORRIENTES DE ORGANISMOS INTERNACIONALES</t>
  </si>
  <si>
    <t>Banco Mundial</t>
  </si>
  <si>
    <t xml:space="preserve">     Transferencias Corrientes del Gobierno Central</t>
  </si>
  <si>
    <t xml:space="preserve">    Transferencias Corrientes de Inst.Públicas  Financieras </t>
  </si>
  <si>
    <t xml:space="preserve">        Banco Central</t>
  </si>
  <si>
    <t>Venta de otros servicios</t>
  </si>
  <si>
    <t>1.3.9.9.0.0.0</t>
  </si>
  <si>
    <t>1.3.1.2.09.09</t>
  </si>
  <si>
    <t xml:space="preserve">         Transferencias Ctes de Inst. Descentralizadas No Empresariales</t>
  </si>
  <si>
    <t xml:space="preserve">    1.3.1.2.09.09.0.0.000</t>
  </si>
  <si>
    <t xml:space="preserve">    1.4.1.3.00.00.0.0.000</t>
  </si>
  <si>
    <t>SP103 Auditoría Interna</t>
  </si>
  <si>
    <t>SP301 Área de Censos y Encuestas</t>
  </si>
  <si>
    <t>SP302 Encuesta Nacional de Hogares (ENAHO)</t>
  </si>
  <si>
    <t>SP303 Unidad de Estadísticas Demográficas</t>
  </si>
  <si>
    <t>SP304 Encuesta Continua de Empleo (ECE)</t>
  </si>
  <si>
    <t>SP305 Encuesta Nacional de Microempresas y Hogares (ENAMEH)</t>
  </si>
  <si>
    <t>SP307 Unidad de Diseño, análisis y operaciones</t>
  </si>
  <si>
    <t>SP308 Unidad de Cartografía</t>
  </si>
  <si>
    <t>SP313 Área de Estadísticas Continuas</t>
  </si>
  <si>
    <t>SP314 Unidad de Índice de Precios</t>
  </si>
  <si>
    <t>SP315 Encuesta Nacional Agropecuaria (ENA)</t>
  </si>
  <si>
    <t>SP316 Encuesta Nacional de Empresas (ENAE)</t>
  </si>
  <si>
    <t>SP317 Directorio de Empresas y Establecimientos (DEE)</t>
  </si>
  <si>
    <t>SP318 Unidad de Estadísticas Económicas</t>
  </si>
  <si>
    <t>SP320 Actualización Índice de Precios al Consumidor</t>
  </si>
  <si>
    <t>SP321 SISTEMA INTEGRADO ENC. A HOGARES (BANCO MUNDIAL)</t>
  </si>
  <si>
    <t>SP323 Encuesta Nacional de Ingresos y Gastos (ENIGH)</t>
  </si>
  <si>
    <t>SP327 CENSO NACIONAL DE POBLACION Y VIVIENDA</t>
  </si>
  <si>
    <t>SP333 Encuestas Financieras y Presupuesto de los Hogares</t>
  </si>
  <si>
    <t xml:space="preserve">  </t>
  </si>
  <si>
    <t>1.04.01</t>
  </si>
  <si>
    <t>Servicios en Ciencis de la Salud</t>
  </si>
  <si>
    <t xml:space="preserve">   TRANSFERENCIAS CTES DEL GOBIERNO CENTRAL PRIMA DE SEGUROS</t>
  </si>
  <si>
    <t>Venta de Servicios</t>
  </si>
  <si>
    <t>Año 2021</t>
  </si>
  <si>
    <t>AL 31 DE DICIEMBRE DE 2021</t>
  </si>
  <si>
    <t>SP117 Nivel Superior</t>
  </si>
  <si>
    <t>SP118 Nivel Asesor</t>
  </si>
  <si>
    <t>SP119  Departamento de Tecnologías de información</t>
  </si>
  <si>
    <t>SP120 Departamento Administrativo Financiero</t>
  </si>
  <si>
    <t>Programa 01: Administración Superior y Servicios de Apoyo</t>
  </si>
  <si>
    <t>SP203 Dirección de Rectoría de la Estadística Nacional</t>
  </si>
  <si>
    <t>Programa 02: Rectoría Técnica de las Estadísticas Nacionales</t>
  </si>
  <si>
    <t>SP309 Muestreo</t>
  </si>
  <si>
    <t>SP310 Encuestas Especiales (ENUT)</t>
  </si>
  <si>
    <t>SP322 Encuesta Económica de Empresa</t>
  </si>
  <si>
    <t>SP329 Encuesta Nacional de Puestos de Trabajo</t>
  </si>
  <si>
    <t>SP334 Enc. Registro Estadistico de Poblacion</t>
  </si>
  <si>
    <t>Programa 03: Producción Estadística</t>
  </si>
  <si>
    <t>SP406 Servicios de Información</t>
  </si>
  <si>
    <t>SP407 Difusión y Promoción</t>
  </si>
  <si>
    <t>Programa 04: Difusión y Promoción de la Producción Estadística</t>
  </si>
  <si>
    <t>Ingresos no recibidos</t>
  </si>
  <si>
    <t>Superavit no utilizado</t>
  </si>
  <si>
    <t>DETALLE SUPERAVIT ESPECIFICO 2021</t>
  </si>
  <si>
    <t>Intereses Moratorios y Multas</t>
  </si>
  <si>
    <t>DETALLE DE ORIGEN Y APLICACIÓN DE RECURSOS</t>
  </si>
  <si>
    <t>CODIGO SEGÚN CLASIFICADOR DE INGRESOS</t>
  </si>
  <si>
    <t xml:space="preserve">INGRESO </t>
  </si>
  <si>
    <t>MONTO</t>
  </si>
  <si>
    <t>PROGRAMA</t>
  </si>
  <si>
    <r>
      <t xml:space="preserve">APLICACIÓN OBJETO DEL GASTO
</t>
    </r>
    <r>
      <rPr>
        <i/>
        <sz val="9"/>
        <color indexed="9"/>
        <rFont val="Tw Cen MT"/>
        <family val="2"/>
      </rPr>
      <t>(Por Partida)</t>
    </r>
  </si>
  <si>
    <t>APLICACIÓN CLASIFICACIÓN ECONÓMICA</t>
  </si>
  <si>
    <t>Corriente</t>
  </si>
  <si>
    <t>Capital</t>
  </si>
  <si>
    <t>Transacciones Financieras</t>
  </si>
  <si>
    <t xml:space="preserve">Sumas sin asignación </t>
  </si>
  <si>
    <t>Transferencias Corrientes del Gobierno Central</t>
  </si>
  <si>
    <t>Programa Nº 01: Administración Superior y Servicios de Apoyo</t>
  </si>
  <si>
    <t>Remuneraciones</t>
  </si>
  <si>
    <t>Servicios</t>
  </si>
  <si>
    <t>Materiales y suministros</t>
  </si>
  <si>
    <t>Bienes duraderos</t>
  </si>
  <si>
    <t>Transferencias corrientes</t>
  </si>
  <si>
    <t>Cuentas Especiales</t>
  </si>
  <si>
    <t>Programa Nº 02:
 Rectoría Técnica de las Estadísticas Nacionales</t>
  </si>
  <si>
    <t>Programa Nº 03: Producción Estadística</t>
  </si>
  <si>
    <t>Programa Nº 04: Difusión y Promoción de la Producción Estadística</t>
  </si>
  <si>
    <t>Sumas sin asignación</t>
  </si>
  <si>
    <t>Transferencias Ctes de Instituciones Públicas Financieras -  BCCR</t>
  </si>
  <si>
    <t xml:space="preserve"> 3.3.1.0.00.00.0.0.000</t>
  </si>
  <si>
    <t xml:space="preserve">Superávit libre
</t>
  </si>
  <si>
    <t>PRESUPUESTO ORDINARIO 2021</t>
  </si>
  <si>
    <t>AÑO 2021</t>
  </si>
</sst>
</file>

<file path=xl/styles.xml><?xml version="1.0" encoding="utf-8"?>
<styleSheet xmlns="http://schemas.openxmlformats.org/spreadsheetml/2006/main">
  <numFmts count="22">
    <numFmt numFmtId="5" formatCode="#,##0\ &quot;₡&quot;;\-#,##0\ &quot;₡&quot;"/>
    <numFmt numFmtId="6" formatCode="#,##0\ &quot;₡&quot;;[Red]\-#,##0\ &quot;₡&quot;"/>
    <numFmt numFmtId="7" formatCode="#,##0.00\ &quot;₡&quot;;\-#,##0.00\ &quot;₡&quot;"/>
    <numFmt numFmtId="8" formatCode="#,##0.00\ &quot;₡&quot;;[Red]\-#,##0.00\ &quot;₡&quot;"/>
    <numFmt numFmtId="42" formatCode="_-* #,##0\ &quot;₡&quot;_-;\-* #,##0\ &quot;₡&quot;_-;_-* &quot;-&quot;\ &quot;₡&quot;_-;_-@_-"/>
    <numFmt numFmtId="41" formatCode="_-* #,##0_-;\-* #,##0_-;_-* &quot;-&quot;_-;_-@_-"/>
    <numFmt numFmtId="44" formatCode="_-* #,##0.00\ &quot;₡&quot;_-;\-* #,##0.00\ &quot;₡&quot;_-;_-* &quot;-&quot;??\ &quot;₡&quot;_-;_-@_-"/>
    <numFmt numFmtId="43" formatCode="_-* #,##0.00_-;\-* #,##0.00_-;_-* &quot;-&quot;??_-;_-@_-"/>
    <numFmt numFmtId="164" formatCode="_(* #,##0.00_);_(* \(#,##0.00\);_(* &quot;-&quot;??_);_(@_)"/>
    <numFmt numFmtId="165" formatCode="_-* #,##0.00\ _¢_-;\-* #,##0.00\ _¢_-;_-* &quot;-&quot;??\ _¢_-;_-@_-"/>
    <numFmt numFmtId="166" formatCode="_([$€]* #,##0.00_);_([$€]* \(#,##0.00\);_([$€]* \-??_);_(@_)"/>
    <numFmt numFmtId="167" formatCode="#,##0.0"/>
    <numFmt numFmtId="168" formatCode="#,##0.00\ _$;[Red]\-#,##0.00\ _$"/>
    <numFmt numFmtId="169" formatCode="dd/mm/yy"/>
    <numFmt numFmtId="170" formatCode="#,##0.00;[Red]#,##0.00"/>
    <numFmt numFmtId="171" formatCode="_-* #,##0\ _¢_-;\-* #,##0\ _¢_-;_-* &quot;-&quot;??\ _¢_-;_-@_-"/>
    <numFmt numFmtId="172" formatCode="#,##0\ _$;[Red]\-#,##0\ _$"/>
    <numFmt numFmtId="173" formatCode="0.0%"/>
    <numFmt numFmtId="174" formatCode="#\ ###\ ###\ ##0"/>
    <numFmt numFmtId="175" formatCode="_(* #,##0_);_(* \(#,##0\);_(* &quot;-&quot;??_);_(@_)"/>
    <numFmt numFmtId="176" formatCode="#,##0_ ;\-#,##0\ "/>
    <numFmt numFmtId="177" formatCode="###,###,###.00"/>
  </numFmts>
  <fonts count="83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i/>
      <sz val="9"/>
      <name val="Tw Cen MT"/>
      <family val="2"/>
    </font>
    <font>
      <b/>
      <sz val="10"/>
      <name val="Tw Cen MT"/>
      <family val="2"/>
    </font>
    <font>
      <sz val="10"/>
      <name val="Tw Cen MT"/>
      <family val="2"/>
    </font>
    <font>
      <b/>
      <sz val="9"/>
      <name val="Tw Cen MT"/>
      <family val="2"/>
    </font>
    <font>
      <sz val="9"/>
      <name val="Tw Cen MT"/>
      <family val="2"/>
    </font>
    <font>
      <b/>
      <sz val="11"/>
      <name val="Tw Cen MT"/>
      <family val="2"/>
    </font>
    <font>
      <sz val="11"/>
      <name val="Tw Cen MT"/>
      <family val="2"/>
    </font>
    <font>
      <b/>
      <i/>
      <sz val="11"/>
      <name val="Tw Cen MT"/>
      <family val="2"/>
    </font>
    <font>
      <b/>
      <sz val="9"/>
      <color indexed="20"/>
      <name val="Tw Cen MT"/>
      <family val="2"/>
    </font>
    <font>
      <b/>
      <sz val="9"/>
      <color indexed="18"/>
      <name val="Tw Cen MT"/>
      <family val="2"/>
    </font>
    <font>
      <b/>
      <sz val="9"/>
      <color indexed="14"/>
      <name val="Tw Cen MT"/>
      <family val="2"/>
    </font>
    <font>
      <b/>
      <sz val="9"/>
      <color indexed="12"/>
      <name val="Tw Cen MT"/>
      <family val="2"/>
    </font>
    <font>
      <b/>
      <sz val="12"/>
      <name val="Tw Cen MT"/>
      <family val="2"/>
    </font>
    <font>
      <b/>
      <i/>
      <sz val="10"/>
      <name val="Tw Cen MT"/>
      <family val="2"/>
    </font>
    <font>
      <i/>
      <sz val="10"/>
      <name val="Tw Cen M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9"/>
      <name val="Tw Cen MT"/>
      <family val="2"/>
    </font>
    <font>
      <sz val="11"/>
      <color indexed="8"/>
      <name val="Tw Cen MT"/>
      <family val="2"/>
    </font>
    <font>
      <sz val="10"/>
      <color indexed="8"/>
      <name val="Tahoma"/>
      <family val="2"/>
    </font>
    <font>
      <b/>
      <sz val="11"/>
      <color indexed="8"/>
      <name val="Tw Cen MT"/>
      <family val="2"/>
    </font>
    <font>
      <b/>
      <sz val="10"/>
      <color indexed="9"/>
      <name val="Tw Cen MT"/>
      <family val="2"/>
    </font>
    <font>
      <b/>
      <i/>
      <sz val="10"/>
      <color indexed="9"/>
      <name val="Tw Cen MT"/>
      <family val="2"/>
    </font>
    <font>
      <sz val="9"/>
      <color indexed="8"/>
      <name val="Tw Cen MT"/>
      <family val="2"/>
    </font>
    <font>
      <u val="single"/>
      <sz val="9"/>
      <color indexed="12"/>
      <name val="Tw Cen MT"/>
      <family val="2"/>
    </font>
    <font>
      <b/>
      <sz val="9"/>
      <color indexed="8"/>
      <name val="Tw Cen MT"/>
      <family val="2"/>
    </font>
    <font>
      <b/>
      <sz val="9"/>
      <color indexed="9"/>
      <name val="Tw Cen MT"/>
      <family val="2"/>
    </font>
    <font>
      <i/>
      <sz val="9"/>
      <color indexed="9"/>
      <name val="Tw Cen MT"/>
      <family val="2"/>
    </font>
    <font>
      <sz val="9"/>
      <color indexed="9"/>
      <name val="Tw Cen MT"/>
      <family val="2"/>
    </font>
    <font>
      <sz val="8"/>
      <color indexed="8"/>
      <name val="Tahoma"/>
      <family val="2"/>
    </font>
    <font>
      <sz val="10"/>
      <color indexed="8"/>
      <name val="Calibri"/>
      <family val="2"/>
    </font>
    <font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Tw Cen MT"/>
      <family val="2"/>
    </font>
    <font>
      <sz val="11"/>
      <color theme="1"/>
      <name val="Tw Cen MT"/>
      <family val="2"/>
    </font>
    <font>
      <sz val="10"/>
      <color theme="1"/>
      <name val="Tahoma"/>
      <family val="2"/>
    </font>
    <font>
      <b/>
      <sz val="11"/>
      <color theme="1"/>
      <name val="Tw Cen MT"/>
      <family val="2"/>
    </font>
    <font>
      <b/>
      <sz val="10"/>
      <color theme="0"/>
      <name val="Tw Cen MT"/>
      <family val="2"/>
    </font>
    <font>
      <b/>
      <i/>
      <sz val="10"/>
      <color theme="0"/>
      <name val="Tw Cen MT"/>
      <family val="2"/>
    </font>
    <font>
      <sz val="9"/>
      <color theme="1"/>
      <name val="Tw Cen MT"/>
      <family val="2"/>
    </font>
    <font>
      <u val="single"/>
      <sz val="9"/>
      <color rgb="FF0000FF"/>
      <name val="Tw Cen MT"/>
      <family val="2"/>
    </font>
    <font>
      <sz val="9"/>
      <color rgb="FF000000"/>
      <name val="Tw Cen MT"/>
      <family val="2"/>
    </font>
    <font>
      <b/>
      <sz val="9"/>
      <color theme="1"/>
      <name val="Tw Cen MT"/>
      <family val="2"/>
    </font>
    <font>
      <b/>
      <sz val="9"/>
      <color rgb="FFFFFFFF"/>
      <name val="Tw Cen MT"/>
      <family val="2"/>
    </font>
    <font>
      <b/>
      <sz val="9"/>
      <color theme="0"/>
      <name val="Tw Cen MT"/>
      <family val="2"/>
    </font>
    <font>
      <sz val="9"/>
      <color theme="0"/>
      <name val="Tw Cen MT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4" tint="-0.4999699890613556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/>
      <bottom style="double"/>
    </border>
    <border>
      <left style="thin"/>
      <right style="thin"/>
      <top style="medium"/>
      <bottom style="thin"/>
    </border>
    <border>
      <left/>
      <right/>
      <top/>
      <bottom style="medium">
        <color indexed="8"/>
      </bottom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/>
      <right style="thin">
        <color rgb="FF000000"/>
      </right>
      <top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>
        <color indexed="63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/>
      <bottom style="thin"/>
    </border>
    <border>
      <left/>
      <right style="thin">
        <color rgb="FF000000"/>
      </right>
      <top style="thin"/>
      <bottom>
        <color indexed="63"/>
      </bottom>
    </border>
    <border>
      <left style="thin">
        <color rgb="FF000000"/>
      </left>
      <right/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medium"/>
      <top style="thin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medium"/>
      <top style="thin">
        <color rgb="FF000000"/>
      </top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/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/>
      <right style="thin">
        <color rgb="FF000000"/>
      </right>
      <top style="thin"/>
      <bottom style="thin"/>
    </border>
    <border>
      <left style="medium"/>
      <right style="thin"/>
      <top>
        <color indexed="63"/>
      </top>
      <bottom style="thin">
        <color rgb="FF000000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1" fillId="29" borderId="1" applyNumberFormat="0" applyAlignment="0" applyProtection="0"/>
    <xf numFmtId="166" fontId="0" fillId="0" borderId="0" applyFont="0" applyFill="0" applyBorder="0" applyAlignment="0" applyProtection="0"/>
    <xf numFmtId="0" fontId="62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4" fillId="21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0" fillId="0" borderId="8" applyNumberFormat="0" applyFill="0" applyAlignment="0" applyProtection="0"/>
    <xf numFmtId="0" fontId="69" fillId="0" borderId="9" applyNumberFormat="0" applyFill="0" applyAlignment="0" applyProtection="0"/>
  </cellStyleXfs>
  <cellXfs count="45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 vertical="center"/>
    </xf>
    <xf numFmtId="171" fontId="8" fillId="33" borderId="0" xfId="48" applyNumberFormat="1" applyFont="1" applyFill="1" applyBorder="1" applyAlignment="1">
      <alignment horizontal="right"/>
    </xf>
    <xf numFmtId="171" fontId="8" fillId="33" borderId="0" xfId="48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167" fontId="12" fillId="33" borderId="0" xfId="0" applyNumberFormat="1" applyFont="1" applyFill="1" applyAlignment="1">
      <alignment/>
    </xf>
    <xf numFmtId="167" fontId="13" fillId="33" borderId="0" xfId="0" applyNumberFormat="1" applyFont="1" applyFill="1" applyAlignment="1">
      <alignment/>
    </xf>
    <xf numFmtId="167" fontId="13" fillId="0" borderId="0" xfId="0" applyNumberFormat="1" applyFont="1" applyAlignment="1">
      <alignment/>
    </xf>
    <xf numFmtId="167" fontId="13" fillId="0" borderId="0" xfId="0" applyNumberFormat="1" applyFont="1" applyFill="1" applyAlignment="1">
      <alignment/>
    </xf>
    <xf numFmtId="167" fontId="12" fillId="16" borderId="0" xfId="0" applyNumberFormat="1" applyFont="1" applyFill="1" applyAlignment="1">
      <alignment/>
    </xf>
    <xf numFmtId="167" fontId="14" fillId="0" borderId="0" xfId="0" applyNumberFormat="1" applyFont="1" applyAlignment="1">
      <alignment/>
    </xf>
    <xf numFmtId="167" fontId="12" fillId="0" borderId="0" xfId="0" applyNumberFormat="1" applyFont="1" applyFill="1" applyAlignment="1">
      <alignment/>
    </xf>
    <xf numFmtId="3" fontId="13" fillId="0" borderId="0" xfId="0" applyNumberFormat="1" applyFont="1" applyAlignment="1">
      <alignment/>
    </xf>
    <xf numFmtId="3" fontId="12" fillId="33" borderId="0" xfId="0" applyNumberFormat="1" applyFont="1" applyFill="1" applyAlignment="1">
      <alignment/>
    </xf>
    <xf numFmtId="3" fontId="12" fillId="33" borderId="10" xfId="0" applyNumberFormat="1" applyFont="1" applyFill="1" applyBorder="1" applyAlignment="1">
      <alignment/>
    </xf>
    <xf numFmtId="3" fontId="12" fillId="16" borderId="0" xfId="0" applyNumberFormat="1" applyFont="1" applyFill="1" applyAlignment="1">
      <alignment/>
    </xf>
    <xf numFmtId="3" fontId="12" fillId="16" borderId="10" xfId="0" applyNumberFormat="1" applyFont="1" applyFill="1" applyBorder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Fill="1" applyBorder="1" applyAlignment="1">
      <alignment horizontal="center"/>
    </xf>
    <xf numFmtId="168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/>
    </xf>
    <xf numFmtId="49" fontId="12" fillId="0" borderId="0" xfId="0" applyNumberFormat="1" applyFont="1" applyFill="1" applyBorder="1" applyAlignment="1">
      <alignment horizontal="left"/>
    </xf>
    <xf numFmtId="4" fontId="12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49" fontId="12" fillId="16" borderId="0" xfId="0" applyNumberFormat="1" applyFont="1" applyFill="1" applyBorder="1" applyAlignment="1">
      <alignment horizontal="left"/>
    </xf>
    <xf numFmtId="0" fontId="12" fillId="16" borderId="0" xfId="0" applyFont="1" applyFill="1" applyBorder="1" applyAlignment="1">
      <alignment horizontal="left"/>
    </xf>
    <xf numFmtId="4" fontId="12" fillId="16" borderId="0" xfId="0" applyNumberFormat="1" applyFont="1" applyFill="1" applyBorder="1" applyAlignment="1">
      <alignment horizontal="left"/>
    </xf>
    <xf numFmtId="4" fontId="13" fillId="16" borderId="0" xfId="0" applyNumberFormat="1" applyFont="1" applyFill="1" applyBorder="1" applyAlignment="1">
      <alignment/>
    </xf>
    <xf numFmtId="172" fontId="13" fillId="16" borderId="0" xfId="0" applyNumberFormat="1" applyFont="1" applyFill="1" applyBorder="1" applyAlignment="1">
      <alignment/>
    </xf>
    <xf numFmtId="172" fontId="12" fillId="16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justify" vertical="center"/>
    </xf>
    <xf numFmtId="0" fontId="10" fillId="34" borderId="12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center" vertical="center"/>
    </xf>
    <xf numFmtId="3" fontId="10" fillId="0" borderId="15" xfId="0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/>
    </xf>
    <xf numFmtId="3" fontId="15" fillId="35" borderId="17" xfId="0" applyNumberFormat="1" applyFont="1" applyFill="1" applyBorder="1" applyAlignment="1">
      <alignment horizontal="center" vertical="center"/>
    </xf>
    <xf numFmtId="3" fontId="15" fillId="35" borderId="18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/>
    </xf>
    <xf numFmtId="49" fontId="10" fillId="36" borderId="21" xfId="0" applyNumberFormat="1" applyFont="1" applyFill="1" applyBorder="1" applyAlignment="1">
      <alignment horizontal="left" vertical="center"/>
    </xf>
    <xf numFmtId="3" fontId="10" fillId="36" borderId="22" xfId="0" applyNumberFormat="1" applyFont="1" applyFill="1" applyBorder="1" applyAlignment="1">
      <alignment horizontal="left" vertical="center"/>
    </xf>
    <xf numFmtId="3" fontId="10" fillId="36" borderId="22" xfId="0" applyNumberFormat="1" applyFont="1" applyFill="1" applyBorder="1" applyAlignment="1">
      <alignment horizontal="right" vertical="center"/>
    </xf>
    <xf numFmtId="3" fontId="10" fillId="36" borderId="23" xfId="0" applyNumberFormat="1" applyFont="1" applyFill="1" applyBorder="1" applyAlignment="1">
      <alignment horizontal="right" vertical="center"/>
    </xf>
    <xf numFmtId="3" fontId="11" fillId="0" borderId="19" xfId="0" applyNumberFormat="1" applyFont="1" applyFill="1" applyBorder="1" applyAlignment="1">
      <alignment horizontal="left" vertical="center"/>
    </xf>
    <xf numFmtId="3" fontId="11" fillId="0" borderId="0" xfId="0" applyNumberFormat="1" applyFont="1" applyFill="1" applyBorder="1" applyAlignment="1">
      <alignment horizontal="right"/>
    </xf>
    <xf numFmtId="3" fontId="11" fillId="0" borderId="20" xfId="0" applyNumberFormat="1" applyFont="1" applyFill="1" applyBorder="1" applyAlignment="1">
      <alignment horizontal="right"/>
    </xf>
    <xf numFmtId="3" fontId="10" fillId="0" borderId="19" xfId="0" applyNumberFormat="1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horizontal="left" vertical="center"/>
    </xf>
    <xf numFmtId="3" fontId="11" fillId="0" borderId="19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/>
    </xf>
    <xf numFmtId="3" fontId="10" fillId="0" borderId="20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/>
    </xf>
    <xf numFmtId="0" fontId="11" fillId="35" borderId="11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justify" vertical="center"/>
    </xf>
    <xf numFmtId="3" fontId="15" fillId="35" borderId="12" xfId="0" applyNumberFormat="1" applyFont="1" applyFill="1" applyBorder="1" applyAlignment="1">
      <alignment horizontal="center" vertical="center"/>
    </xf>
    <xf numFmtId="3" fontId="15" fillId="35" borderId="13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justify" vertical="center"/>
    </xf>
    <xf numFmtId="0" fontId="10" fillId="0" borderId="24" xfId="0" applyFont="1" applyBorder="1" applyAlignment="1">
      <alignment horizontal="center" vertical="center"/>
    </xf>
    <xf numFmtId="0" fontId="10" fillId="0" borderId="17" xfId="0" applyFont="1" applyBorder="1" applyAlignment="1">
      <alignment horizontal="justify" vertical="center"/>
    </xf>
    <xf numFmtId="0" fontId="10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3" fontId="10" fillId="37" borderId="25" xfId="0" applyNumberFormat="1" applyFont="1" applyFill="1" applyBorder="1" applyAlignment="1">
      <alignment horizontal="center" vertical="center"/>
    </xf>
    <xf numFmtId="3" fontId="10" fillId="37" borderId="12" xfId="0" applyNumberFormat="1" applyFont="1" applyFill="1" applyBorder="1" applyAlignment="1">
      <alignment horizontal="justify" vertical="center"/>
    </xf>
    <xf numFmtId="3" fontId="16" fillId="37" borderId="12" xfId="0" applyNumberFormat="1" applyFont="1" applyFill="1" applyBorder="1" applyAlignment="1">
      <alignment horizontal="center" vertical="center"/>
    </xf>
    <xf numFmtId="3" fontId="16" fillId="37" borderId="13" xfId="0" applyNumberFormat="1" applyFont="1" applyFill="1" applyBorder="1" applyAlignment="1">
      <alignment horizontal="center" vertical="center"/>
    </xf>
    <xf numFmtId="3" fontId="10" fillId="38" borderId="19" xfId="0" applyNumberFormat="1" applyFont="1" applyFill="1" applyBorder="1" applyAlignment="1">
      <alignment horizontal="center" vertical="center"/>
    </xf>
    <xf numFmtId="3" fontId="10" fillId="38" borderId="0" xfId="0" applyNumberFormat="1" applyFont="1" applyFill="1" applyBorder="1" applyAlignment="1">
      <alignment horizontal="justify" vertical="center"/>
    </xf>
    <xf numFmtId="3" fontId="16" fillId="38" borderId="0" xfId="0" applyNumberFormat="1" applyFont="1" applyFill="1" applyBorder="1" applyAlignment="1">
      <alignment horizontal="center" vertical="center"/>
    </xf>
    <xf numFmtId="3" fontId="16" fillId="38" borderId="16" xfId="0" applyNumberFormat="1" applyFont="1" applyFill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justify" vertical="center"/>
    </xf>
    <xf numFmtId="3" fontId="17" fillId="0" borderId="20" xfId="0" applyNumberFormat="1" applyFont="1" applyBorder="1" applyAlignment="1">
      <alignment horizontal="justify" vertical="center"/>
    </xf>
    <xf numFmtId="49" fontId="10" fillId="36" borderId="21" xfId="0" applyNumberFormat="1" applyFont="1" applyFill="1" applyBorder="1" applyAlignment="1">
      <alignment horizontal="center" vertical="center"/>
    </xf>
    <xf numFmtId="3" fontId="10" fillId="36" borderId="22" xfId="0" applyNumberFormat="1" applyFont="1" applyFill="1" applyBorder="1" applyAlignment="1">
      <alignment horizontal="justify" vertical="center"/>
    </xf>
    <xf numFmtId="49" fontId="11" fillId="0" borderId="21" xfId="0" applyNumberFormat="1" applyFont="1" applyBorder="1" applyAlignment="1">
      <alignment horizontal="center" vertical="center"/>
    </xf>
    <xf numFmtId="3" fontId="11" fillId="0" borderId="26" xfId="0" applyNumberFormat="1" applyFont="1" applyBorder="1" applyAlignment="1">
      <alignment horizontal="justify" vertical="center"/>
    </xf>
    <xf numFmtId="3" fontId="11" fillId="0" borderId="26" xfId="0" applyNumberFormat="1" applyFont="1" applyBorder="1" applyAlignment="1">
      <alignment horizontal="right" vertical="center"/>
    </xf>
    <xf numFmtId="3" fontId="11" fillId="0" borderId="27" xfId="0" applyNumberFormat="1" applyFont="1" applyBorder="1" applyAlignment="1">
      <alignment horizontal="right" vertical="center"/>
    </xf>
    <xf numFmtId="3" fontId="17" fillId="0" borderId="28" xfId="0" applyNumberFormat="1" applyFont="1" applyBorder="1" applyAlignment="1">
      <alignment horizontal="right" vertical="center"/>
    </xf>
    <xf numFmtId="49" fontId="11" fillId="0" borderId="29" xfId="0" applyNumberFormat="1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justify" vertical="center"/>
    </xf>
    <xf numFmtId="3" fontId="11" fillId="0" borderId="22" xfId="0" applyNumberFormat="1" applyFont="1" applyBorder="1" applyAlignment="1">
      <alignment horizontal="right" vertical="center"/>
    </xf>
    <xf numFmtId="3" fontId="17" fillId="0" borderId="23" xfId="0" applyNumberFormat="1" applyFont="1" applyBorder="1" applyAlignment="1">
      <alignment horizontal="right" vertical="center"/>
    </xf>
    <xf numFmtId="49" fontId="11" fillId="0" borderId="19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3" fontId="17" fillId="0" borderId="30" xfId="0" applyNumberFormat="1" applyFont="1" applyBorder="1" applyAlignment="1">
      <alignment horizontal="right" vertical="center"/>
    </xf>
    <xf numFmtId="3" fontId="10" fillId="36" borderId="21" xfId="0" applyNumberFormat="1" applyFont="1" applyFill="1" applyBorder="1" applyAlignment="1">
      <alignment horizontal="center" vertical="center"/>
    </xf>
    <xf numFmtId="3" fontId="10" fillId="38" borderId="21" xfId="0" applyNumberFormat="1" applyFont="1" applyFill="1" applyBorder="1" applyAlignment="1">
      <alignment horizontal="center" vertical="center"/>
    </xf>
    <xf numFmtId="3" fontId="10" fillId="38" borderId="22" xfId="0" applyNumberFormat="1" applyFont="1" applyFill="1" applyBorder="1" applyAlignment="1">
      <alignment horizontal="justify" vertical="center"/>
    </xf>
    <xf numFmtId="3" fontId="10" fillId="38" borderId="22" xfId="0" applyNumberFormat="1" applyFont="1" applyFill="1" applyBorder="1" applyAlignment="1">
      <alignment horizontal="right" vertical="center"/>
    </xf>
    <xf numFmtId="3" fontId="10" fillId="38" borderId="23" xfId="0" applyNumberFormat="1" applyFont="1" applyFill="1" applyBorder="1" applyAlignment="1">
      <alignment horizontal="right" vertical="center"/>
    </xf>
    <xf numFmtId="3" fontId="11" fillId="0" borderId="23" xfId="0" applyNumberFormat="1" applyFont="1" applyBorder="1" applyAlignment="1">
      <alignment horizontal="right" vertical="center"/>
    </xf>
    <xf numFmtId="3" fontId="11" fillId="0" borderId="21" xfId="0" applyNumberFormat="1" applyFont="1" applyBorder="1" applyAlignment="1">
      <alignment horizontal="center" vertical="center"/>
    </xf>
    <xf numFmtId="3" fontId="17" fillId="0" borderId="28" xfId="0" applyNumberFormat="1" applyFont="1" applyBorder="1" applyAlignment="1">
      <alignment/>
    </xf>
    <xf numFmtId="0" fontId="10" fillId="36" borderId="22" xfId="0" applyFont="1" applyFill="1" applyBorder="1" applyAlignment="1">
      <alignment/>
    </xf>
    <xf numFmtId="3" fontId="11" fillId="0" borderId="24" xfId="0" applyNumberFormat="1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justify" vertical="center"/>
    </xf>
    <xf numFmtId="3" fontId="11" fillId="0" borderId="17" xfId="0" applyNumberFormat="1" applyFont="1" applyBorder="1" applyAlignment="1">
      <alignment horizontal="right" vertical="center"/>
    </xf>
    <xf numFmtId="3" fontId="17" fillId="0" borderId="18" xfId="0" applyNumberFormat="1" applyFont="1" applyBorder="1" applyAlignment="1">
      <alignment horizontal="right" vertical="center"/>
    </xf>
    <xf numFmtId="3" fontId="11" fillId="0" borderId="25" xfId="0" applyNumberFormat="1" applyFont="1" applyBorder="1" applyAlignment="1">
      <alignment horizontal="center" vertical="center"/>
    </xf>
    <xf numFmtId="3" fontId="11" fillId="0" borderId="31" xfId="0" applyNumberFormat="1" applyFont="1" applyBorder="1" applyAlignment="1">
      <alignment horizontal="justify" vertical="center"/>
    </xf>
    <xf numFmtId="3" fontId="11" fillId="0" borderId="31" xfId="0" applyNumberFormat="1" applyFont="1" applyBorder="1" applyAlignment="1">
      <alignment horizontal="right" vertical="center"/>
    </xf>
    <xf numFmtId="3" fontId="17" fillId="0" borderId="32" xfId="0" applyNumberFormat="1" applyFont="1" applyBorder="1" applyAlignment="1">
      <alignment horizontal="right" vertical="center"/>
    </xf>
    <xf numFmtId="3" fontId="10" fillId="37" borderId="11" xfId="0" applyNumberFormat="1" applyFont="1" applyFill="1" applyBorder="1" applyAlignment="1">
      <alignment horizontal="center" vertical="center"/>
    </xf>
    <xf numFmtId="3" fontId="16" fillId="37" borderId="12" xfId="0" applyNumberFormat="1" applyFont="1" applyFill="1" applyBorder="1" applyAlignment="1">
      <alignment horizontal="right" vertical="center"/>
    </xf>
    <xf numFmtId="3" fontId="16" fillId="37" borderId="13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20" xfId="0" applyFont="1" applyBorder="1" applyAlignment="1">
      <alignment horizontal="right" vertical="center"/>
    </xf>
    <xf numFmtId="0" fontId="11" fillId="0" borderId="26" xfId="0" applyFont="1" applyBorder="1" applyAlignment="1">
      <alignment horizontal="justify" vertical="center"/>
    </xf>
    <xf numFmtId="3" fontId="11" fillId="0" borderId="33" xfId="0" applyNumberFormat="1" applyFont="1" applyBorder="1" applyAlignment="1">
      <alignment horizontal="center" vertical="center"/>
    </xf>
    <xf numFmtId="3" fontId="11" fillId="0" borderId="34" xfId="0" applyNumberFormat="1" applyFont="1" applyBorder="1" applyAlignment="1">
      <alignment horizontal="justify" vertical="center"/>
    </xf>
    <xf numFmtId="3" fontId="11" fillId="0" borderId="34" xfId="0" applyNumberFormat="1" applyFont="1" applyBorder="1" applyAlignment="1">
      <alignment horizontal="right" vertical="center"/>
    </xf>
    <xf numFmtId="3" fontId="10" fillId="36" borderId="35" xfId="0" applyNumberFormat="1" applyFont="1" applyFill="1" applyBorder="1" applyAlignment="1">
      <alignment horizontal="center" vertical="center"/>
    </xf>
    <xf numFmtId="3" fontId="10" fillId="36" borderId="36" xfId="0" applyNumberFormat="1" applyFont="1" applyFill="1" applyBorder="1" applyAlignment="1">
      <alignment horizontal="justify" vertical="center"/>
    </xf>
    <xf numFmtId="3" fontId="10" fillId="36" borderId="36" xfId="0" applyNumberFormat="1" applyFont="1" applyFill="1" applyBorder="1" applyAlignment="1">
      <alignment horizontal="right" vertical="center"/>
    </xf>
    <xf numFmtId="3" fontId="10" fillId="36" borderId="37" xfId="0" applyNumberFormat="1" applyFont="1" applyFill="1" applyBorder="1" applyAlignment="1">
      <alignment horizontal="right" vertical="center"/>
    </xf>
    <xf numFmtId="3" fontId="11" fillId="0" borderId="29" xfId="0" applyNumberFormat="1" applyFont="1" applyBorder="1" applyAlignment="1">
      <alignment horizontal="center" vertical="center"/>
    </xf>
    <xf numFmtId="3" fontId="11" fillId="0" borderId="27" xfId="0" applyNumberFormat="1" applyFont="1" applyBorder="1" applyAlignment="1">
      <alignment horizontal="justify" vertical="center"/>
    </xf>
    <xf numFmtId="3" fontId="11" fillId="0" borderId="21" xfId="0" applyNumberFormat="1" applyFont="1" applyFill="1" applyBorder="1" applyAlignment="1">
      <alignment horizontal="center" vertical="center"/>
    </xf>
    <xf numFmtId="3" fontId="11" fillId="0" borderId="29" xfId="0" applyNumberFormat="1" applyFont="1" applyFill="1" applyBorder="1" applyAlignment="1">
      <alignment horizontal="center" vertical="center"/>
    </xf>
    <xf numFmtId="3" fontId="11" fillId="0" borderId="38" xfId="0" applyNumberFormat="1" applyFont="1" applyBorder="1" applyAlignment="1">
      <alignment horizontal="center" vertical="center"/>
    </xf>
    <xf numFmtId="3" fontId="11" fillId="0" borderId="39" xfId="0" applyNumberFormat="1" applyFont="1" applyBorder="1" applyAlignment="1">
      <alignment horizontal="justify" vertical="center"/>
    </xf>
    <xf numFmtId="3" fontId="11" fillId="0" borderId="39" xfId="0" applyNumberFormat="1" applyFont="1" applyBorder="1" applyAlignment="1">
      <alignment horizontal="right" vertical="center"/>
    </xf>
    <xf numFmtId="3" fontId="17" fillId="0" borderId="40" xfId="0" applyNumberFormat="1" applyFont="1" applyBorder="1" applyAlignment="1">
      <alignment horizontal="right" vertical="center"/>
    </xf>
    <xf numFmtId="3" fontId="11" fillId="0" borderId="41" xfId="0" applyNumberFormat="1" applyFont="1" applyBorder="1" applyAlignment="1">
      <alignment horizontal="justify" vertical="center"/>
    </xf>
    <xf numFmtId="3" fontId="18" fillId="0" borderId="18" xfId="0" applyNumberFormat="1" applyFont="1" applyBorder="1" applyAlignment="1">
      <alignment horizontal="right" vertical="center"/>
    </xf>
    <xf numFmtId="3" fontId="11" fillId="0" borderId="20" xfId="0" applyNumberFormat="1" applyFont="1" applyBorder="1" applyAlignment="1">
      <alignment horizontal="right" vertical="center"/>
    </xf>
    <xf numFmtId="3" fontId="10" fillId="37" borderId="31" xfId="0" applyNumberFormat="1" applyFont="1" applyFill="1" applyBorder="1" applyAlignment="1">
      <alignment horizontal="justify" vertical="center"/>
    </xf>
    <xf numFmtId="3" fontId="16" fillId="37" borderId="31" xfId="0" applyNumberFormat="1" applyFont="1" applyFill="1" applyBorder="1" applyAlignment="1">
      <alignment horizontal="right" vertical="center"/>
    </xf>
    <xf numFmtId="3" fontId="16" fillId="37" borderId="32" xfId="0" applyNumberFormat="1" applyFont="1" applyFill="1" applyBorder="1" applyAlignment="1">
      <alignment horizontal="right" vertical="center"/>
    </xf>
    <xf numFmtId="3" fontId="11" fillId="0" borderId="42" xfId="0" applyNumberFormat="1" applyFont="1" applyBorder="1" applyAlignment="1">
      <alignment horizontal="justify" vertical="center"/>
    </xf>
    <xf numFmtId="3" fontId="11" fillId="0" borderId="26" xfId="0" applyNumberFormat="1" applyFont="1" applyFill="1" applyBorder="1" applyAlignment="1">
      <alignment horizontal="justify" vertical="center"/>
    </xf>
    <xf numFmtId="3" fontId="11" fillId="0" borderId="22" xfId="0" applyNumberFormat="1" applyFont="1" applyFill="1" applyBorder="1" applyAlignment="1">
      <alignment horizontal="justify" vertical="center"/>
    </xf>
    <xf numFmtId="0" fontId="11" fillId="0" borderId="24" xfId="0" applyFont="1" applyBorder="1" applyAlignment="1">
      <alignment horizontal="center" vertical="center"/>
    </xf>
    <xf numFmtId="0" fontId="11" fillId="0" borderId="17" xfId="0" applyFont="1" applyBorder="1" applyAlignment="1">
      <alignment horizontal="justify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justify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justify" vertical="center"/>
    </xf>
    <xf numFmtId="3" fontId="11" fillId="0" borderId="43" xfId="0" applyNumberFormat="1" applyFont="1" applyBorder="1" applyAlignment="1">
      <alignment horizontal="justify" vertical="center"/>
    </xf>
    <xf numFmtId="3" fontId="11" fillId="0" borderId="18" xfId="0" applyNumberFormat="1" applyFont="1" applyBorder="1" applyAlignment="1">
      <alignment horizontal="right" vertical="center"/>
    </xf>
    <xf numFmtId="0" fontId="11" fillId="0" borderId="44" xfId="0" applyFont="1" applyBorder="1" applyAlignment="1">
      <alignment horizontal="center" vertical="center"/>
    </xf>
    <xf numFmtId="0" fontId="11" fillId="0" borderId="44" xfId="0" applyFont="1" applyBorder="1" applyAlignment="1">
      <alignment horizontal="justify" vertical="center"/>
    </xf>
    <xf numFmtId="3" fontId="11" fillId="0" borderId="44" xfId="0" applyNumberFormat="1" applyFont="1" applyBorder="1" applyAlignment="1">
      <alignment horizontal="right" vertical="center"/>
    </xf>
    <xf numFmtId="0" fontId="13" fillId="33" borderId="0" xfId="0" applyFont="1" applyFill="1" applyBorder="1" applyAlignment="1">
      <alignment/>
    </xf>
    <xf numFmtId="4" fontId="13" fillId="33" borderId="0" xfId="0" applyNumberFormat="1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1" fillId="0" borderId="1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justify" vertical="center"/>
    </xf>
    <xf numFmtId="0" fontId="11" fillId="0" borderId="13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3" fontId="13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12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left" vertical="center"/>
    </xf>
    <xf numFmtId="168" fontId="12" fillId="33" borderId="0" xfId="0" applyNumberFormat="1" applyFont="1" applyFill="1" applyBorder="1" applyAlignment="1">
      <alignment horizontal="center" vertical="center"/>
    </xf>
    <xf numFmtId="4" fontId="13" fillId="33" borderId="0" xfId="0" applyNumberFormat="1" applyFont="1" applyFill="1" applyBorder="1" applyAlignment="1">
      <alignment vertical="center"/>
    </xf>
    <xf numFmtId="3" fontId="15" fillId="35" borderId="24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173" fontId="3" fillId="0" borderId="0" xfId="57" applyNumberFormat="1" applyFont="1" applyFill="1" applyBorder="1" applyAlignment="1">
      <alignment/>
    </xf>
    <xf numFmtId="0" fontId="8" fillId="0" borderId="0" xfId="0" applyFont="1" applyBorder="1" applyAlignment="1">
      <alignment/>
    </xf>
    <xf numFmtId="167" fontId="0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19" fillId="0" borderId="44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8" fontId="8" fillId="0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172" fontId="8" fillId="33" borderId="0" xfId="0" applyNumberFormat="1" applyFont="1" applyFill="1" applyBorder="1" applyAlignment="1">
      <alignment horizontal="center"/>
    </xf>
    <xf numFmtId="172" fontId="8" fillId="33" borderId="0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20" fillId="33" borderId="0" xfId="0" applyFont="1" applyFill="1" applyBorder="1" applyAlignment="1">
      <alignment horizontal="left"/>
    </xf>
    <xf numFmtId="172" fontId="9" fillId="33" borderId="0" xfId="0" applyNumberFormat="1" applyFont="1" applyFill="1" applyBorder="1" applyAlignment="1">
      <alignment horizontal="right"/>
    </xf>
    <xf numFmtId="172" fontId="8" fillId="33" borderId="0" xfId="0" applyNumberFormat="1" applyFont="1" applyFill="1" applyBorder="1" applyAlignment="1">
      <alignment/>
    </xf>
    <xf numFmtId="171" fontId="8" fillId="0" borderId="0" xfId="48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172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171" fontId="9" fillId="0" borderId="0" xfId="48" applyNumberFormat="1" applyFont="1" applyFill="1" applyBorder="1" applyAlignment="1">
      <alignment horizontal="right"/>
    </xf>
    <xf numFmtId="171" fontId="20" fillId="0" borderId="0" xfId="48" applyNumberFormat="1" applyFont="1" applyFill="1" applyBorder="1" applyAlignment="1">
      <alignment horizontal="right"/>
    </xf>
    <xf numFmtId="0" fontId="8" fillId="10" borderId="0" xfId="0" applyFont="1" applyFill="1" applyBorder="1" applyAlignment="1">
      <alignment horizontal="center"/>
    </xf>
    <xf numFmtId="0" fontId="8" fillId="10" borderId="0" xfId="0" applyFont="1" applyFill="1" applyBorder="1" applyAlignment="1">
      <alignment horizontal="left"/>
    </xf>
    <xf numFmtId="172" fontId="8" fillId="10" borderId="0" xfId="0" applyNumberFormat="1" applyFont="1" applyFill="1" applyBorder="1" applyAlignment="1">
      <alignment horizontal="right"/>
    </xf>
    <xf numFmtId="172" fontId="9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172" fontId="9" fillId="0" borderId="0" xfId="0" applyNumberFormat="1" applyFont="1" applyAlignment="1">
      <alignment/>
    </xf>
    <xf numFmtId="172" fontId="9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left" vertical="center"/>
    </xf>
    <xf numFmtId="171" fontId="20" fillId="33" borderId="0" xfId="48" applyNumberFormat="1" applyFont="1" applyFill="1" applyBorder="1" applyAlignment="1">
      <alignment horizontal="right" vertical="center"/>
    </xf>
    <xf numFmtId="171" fontId="9" fillId="33" borderId="0" xfId="48" applyNumberFormat="1" applyFont="1" applyFill="1" applyBorder="1" applyAlignment="1">
      <alignment horizontal="right" vertical="center"/>
    </xf>
    <xf numFmtId="173" fontId="0" fillId="0" borderId="0" xfId="57" applyNumberFormat="1" applyFont="1" applyFill="1" applyAlignment="1">
      <alignment/>
    </xf>
    <xf numFmtId="171" fontId="8" fillId="0" borderId="0" xfId="48" applyNumberFormat="1" applyFont="1" applyFill="1" applyBorder="1" applyAlignment="1">
      <alignment horizontal="right" vertical="center"/>
    </xf>
    <xf numFmtId="9" fontId="0" fillId="0" borderId="0" xfId="57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71" fontId="20" fillId="0" borderId="0" xfId="48" applyNumberFormat="1" applyFont="1" applyFill="1" applyBorder="1" applyAlignment="1">
      <alignment horizontal="right" vertical="center"/>
    </xf>
    <xf numFmtId="171" fontId="9" fillId="0" borderId="0" xfId="48" applyNumberFormat="1" applyFont="1" applyFill="1" applyBorder="1" applyAlignment="1">
      <alignment horizontal="right" vertical="center"/>
    </xf>
    <xf numFmtId="0" fontId="0" fillId="39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/>
    </xf>
    <xf numFmtId="171" fontId="21" fillId="0" borderId="0" xfId="48" applyNumberFormat="1" applyFont="1" applyFill="1" applyBorder="1" applyAlignment="1">
      <alignment horizontal="right"/>
    </xf>
    <xf numFmtId="0" fontId="9" fillId="33" borderId="0" xfId="0" applyFont="1" applyFill="1" applyBorder="1" applyAlignment="1">
      <alignment horizontal="center"/>
    </xf>
    <xf numFmtId="171" fontId="9" fillId="33" borderId="0" xfId="48" applyNumberFormat="1" applyFont="1" applyFill="1" applyBorder="1" applyAlignment="1">
      <alignment horizontal="right"/>
    </xf>
    <xf numFmtId="49" fontId="9" fillId="0" borderId="46" xfId="0" applyNumberFormat="1" applyFont="1" applyFill="1" applyBorder="1" applyAlignment="1">
      <alignment horizontal="center"/>
    </xf>
    <xf numFmtId="0" fontId="9" fillId="0" borderId="46" xfId="0" applyFont="1" applyFill="1" applyBorder="1" applyAlignment="1">
      <alignment/>
    </xf>
    <xf numFmtId="4" fontId="9" fillId="0" borderId="46" xfId="0" applyNumberFormat="1" applyFont="1" applyFill="1" applyBorder="1" applyAlignment="1">
      <alignment/>
    </xf>
    <xf numFmtId="3" fontId="10" fillId="0" borderId="0" xfId="0" applyNumberFormat="1" applyFont="1" applyAlignment="1">
      <alignment horizontal="center"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167" fontId="12" fillId="0" borderId="0" xfId="0" applyNumberFormat="1" applyFont="1" applyAlignment="1">
      <alignment horizontal="center"/>
    </xf>
    <xf numFmtId="3" fontId="13" fillId="0" borderId="0" xfId="0" applyNumberFormat="1" applyFont="1" applyFill="1" applyBorder="1" applyAlignment="1">
      <alignment/>
    </xf>
    <xf numFmtId="0" fontId="12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168" fontId="9" fillId="0" borderId="10" xfId="0" applyNumberFormat="1" applyFont="1" applyFill="1" applyBorder="1" applyAlignment="1">
      <alignment/>
    </xf>
    <xf numFmtId="0" fontId="9" fillId="0" borderId="31" xfId="0" applyFont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168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172" fontId="13" fillId="0" borderId="10" xfId="0" applyNumberFormat="1" applyFont="1" applyFill="1" applyBorder="1" applyAlignment="1">
      <alignment/>
    </xf>
    <xf numFmtId="0" fontId="13" fillId="0" borderId="44" xfId="0" applyFont="1" applyBorder="1" applyAlignment="1">
      <alignment/>
    </xf>
    <xf numFmtId="3" fontId="12" fillId="0" borderId="44" xfId="0" applyNumberFormat="1" applyFont="1" applyBorder="1" applyAlignment="1">
      <alignment/>
    </xf>
    <xf numFmtId="0" fontId="12" fillId="0" borderId="44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49" fontId="9" fillId="0" borderId="0" xfId="0" applyNumberFormat="1" applyFont="1" applyAlignment="1">
      <alignment/>
    </xf>
    <xf numFmtId="49" fontId="8" fillId="33" borderId="0" xfId="0" applyNumberFormat="1" applyFont="1" applyFill="1" applyBorder="1" applyAlignment="1">
      <alignment horizontal="center" vertical="center"/>
    </xf>
    <xf numFmtId="176" fontId="9" fillId="0" borderId="0" xfId="48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left"/>
    </xf>
    <xf numFmtId="49" fontId="9" fillId="0" borderId="0" xfId="0" applyNumberFormat="1" applyFont="1" applyFill="1" applyAlignment="1">
      <alignment/>
    </xf>
    <xf numFmtId="49" fontId="9" fillId="0" borderId="0" xfId="0" applyNumberFormat="1" applyFont="1" applyAlignment="1">
      <alignment horizontal="right"/>
    </xf>
    <xf numFmtId="172" fontId="0" fillId="0" borderId="0" xfId="0" applyNumberFormat="1" applyFont="1" applyFill="1" applyBorder="1" applyAlignment="1">
      <alignment/>
    </xf>
    <xf numFmtId="3" fontId="70" fillId="0" borderId="0" xfId="0" applyNumberFormat="1" applyFont="1" applyAlignment="1">
      <alignment/>
    </xf>
    <xf numFmtId="0" fontId="10" fillId="0" borderId="36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3" fontId="71" fillId="0" borderId="0" xfId="0" applyNumberFormat="1" applyFont="1" applyAlignment="1">
      <alignment/>
    </xf>
    <xf numFmtId="3" fontId="71" fillId="39" borderId="0" xfId="0" applyNumberFormat="1" applyFont="1" applyFill="1" applyAlignment="1">
      <alignment/>
    </xf>
    <xf numFmtId="3" fontId="71" fillId="39" borderId="0" xfId="0" applyNumberFormat="1" applyFont="1" applyFill="1" applyBorder="1" applyAlignment="1">
      <alignment/>
    </xf>
    <xf numFmtId="0" fontId="72" fillId="0" borderId="0" xfId="0" applyFont="1" applyAlignment="1">
      <alignment/>
    </xf>
    <xf numFmtId="0" fontId="72" fillId="39" borderId="0" xfId="0" applyFont="1" applyFill="1" applyAlignment="1">
      <alignment/>
    </xf>
    <xf numFmtId="3" fontId="73" fillId="39" borderId="0" xfId="0" applyNumberFormat="1" applyFont="1" applyFill="1" applyAlignment="1">
      <alignment/>
    </xf>
    <xf numFmtId="49" fontId="9" fillId="0" borderId="0" xfId="0" applyNumberFormat="1" applyFont="1" applyAlignment="1">
      <alignment horizontal="left"/>
    </xf>
    <xf numFmtId="172" fontId="0" fillId="0" borderId="0" xfId="0" applyNumberFormat="1" applyFont="1" applyFill="1" applyAlignment="1">
      <alignment/>
    </xf>
    <xf numFmtId="3" fontId="3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 horizontal="center"/>
    </xf>
    <xf numFmtId="3" fontId="10" fillId="0" borderId="20" xfId="0" applyNumberFormat="1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 horizontal="center"/>
    </xf>
    <xf numFmtId="167" fontId="10" fillId="40" borderId="0" xfId="0" applyNumberFormat="1" applyFont="1" applyFill="1" applyAlignment="1">
      <alignment/>
    </xf>
    <xf numFmtId="167" fontId="11" fillId="40" borderId="0" xfId="0" applyNumberFormat="1" applyFont="1" applyFill="1" applyAlignment="1">
      <alignment/>
    </xf>
    <xf numFmtId="167" fontId="10" fillId="0" borderId="0" xfId="0" applyNumberFormat="1" applyFont="1" applyFill="1" applyAlignment="1">
      <alignment horizontal="center"/>
    </xf>
    <xf numFmtId="167" fontId="11" fillId="0" borderId="0" xfId="0" applyNumberFormat="1" applyFont="1" applyAlignment="1">
      <alignment/>
    </xf>
    <xf numFmtId="167" fontId="10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167" fontId="11" fillId="0" borderId="0" xfId="0" applyNumberFormat="1" applyFont="1" applyFill="1" applyBorder="1" applyAlignment="1">
      <alignment/>
    </xf>
    <xf numFmtId="3" fontId="11" fillId="41" borderId="0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167" fontId="10" fillId="19" borderId="26" xfId="0" applyNumberFormat="1" applyFont="1" applyFill="1" applyBorder="1" applyAlignment="1">
      <alignment/>
    </xf>
    <xf numFmtId="167" fontId="10" fillId="0" borderId="0" xfId="0" applyNumberFormat="1" applyFont="1" applyFill="1" applyBorder="1" applyAlignment="1">
      <alignment/>
    </xf>
    <xf numFmtId="3" fontId="10" fillId="19" borderId="26" xfId="0" applyNumberFormat="1" applyFont="1" applyFill="1" applyBorder="1" applyAlignment="1">
      <alignment/>
    </xf>
    <xf numFmtId="0" fontId="11" fillId="0" borderId="26" xfId="0" applyFont="1" applyBorder="1" applyAlignment="1">
      <alignment horizontal="left" vertical="top" wrapText="1"/>
    </xf>
    <xf numFmtId="177" fontId="11" fillId="42" borderId="26" xfId="0" applyNumberFormat="1" applyFont="1" applyFill="1" applyBorder="1" applyAlignment="1">
      <alignment vertical="top"/>
    </xf>
    <xf numFmtId="0" fontId="10" fillId="14" borderId="26" xfId="0" applyFont="1" applyFill="1" applyBorder="1" applyAlignment="1">
      <alignment horizontal="left" vertical="top" wrapText="1"/>
    </xf>
    <xf numFmtId="177" fontId="10" fillId="14" borderId="26" xfId="0" applyNumberFormat="1" applyFont="1" applyFill="1" applyBorder="1" applyAlignment="1">
      <alignment horizontal="right" vertical="top"/>
    </xf>
    <xf numFmtId="3" fontId="11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 horizontal="left" vertical="center" wrapText="1"/>
    </xf>
    <xf numFmtId="37" fontId="11" fillId="0" borderId="0" xfId="0" applyNumberFormat="1" applyFont="1" applyAlignment="1">
      <alignment/>
    </xf>
    <xf numFmtId="167" fontId="10" fillId="33" borderId="0" xfId="0" applyNumberFormat="1" applyFont="1" applyFill="1" applyAlignment="1">
      <alignment/>
    </xf>
    <xf numFmtId="0" fontId="74" fillId="43" borderId="0" xfId="0" applyFont="1" applyFill="1" applyBorder="1" applyAlignment="1">
      <alignment horizontal="center"/>
    </xf>
    <xf numFmtId="0" fontId="75" fillId="43" borderId="0" xfId="0" applyFont="1" applyFill="1" applyBorder="1" applyAlignment="1">
      <alignment horizontal="left"/>
    </xf>
    <xf numFmtId="0" fontId="8" fillId="16" borderId="0" xfId="0" applyFont="1" applyFill="1" applyBorder="1" applyAlignment="1">
      <alignment horizontal="center"/>
    </xf>
    <xf numFmtId="0" fontId="8" fillId="16" borderId="0" xfId="0" applyFont="1" applyFill="1" applyBorder="1" applyAlignment="1">
      <alignment horizontal="left"/>
    </xf>
    <xf numFmtId="172" fontId="8" fillId="16" borderId="0" xfId="0" applyNumberFormat="1" applyFont="1" applyFill="1" applyBorder="1" applyAlignment="1">
      <alignment horizontal="right"/>
    </xf>
    <xf numFmtId="0" fontId="8" fillId="16" borderId="0" xfId="0" applyFont="1" applyFill="1" applyBorder="1" applyAlignment="1">
      <alignment/>
    </xf>
    <xf numFmtId="0" fontId="13" fillId="44" borderId="0" xfId="0" applyFont="1" applyFill="1" applyBorder="1" applyAlignment="1">
      <alignment horizontal="center"/>
    </xf>
    <xf numFmtId="0" fontId="12" fillId="44" borderId="0" xfId="0" applyFont="1" applyFill="1" applyBorder="1" applyAlignment="1">
      <alignment horizontal="left"/>
    </xf>
    <xf numFmtId="168" fontId="12" fillId="44" borderId="0" xfId="0" applyNumberFormat="1" applyFont="1" applyFill="1" applyBorder="1" applyAlignment="1">
      <alignment/>
    </xf>
    <xf numFmtId="168" fontId="13" fillId="44" borderId="0" xfId="0" applyNumberFormat="1" applyFont="1" applyFill="1" applyBorder="1" applyAlignment="1">
      <alignment/>
    </xf>
    <xf numFmtId="172" fontId="13" fillId="44" borderId="0" xfId="0" applyNumberFormat="1" applyFont="1" applyFill="1" applyBorder="1" applyAlignment="1">
      <alignment/>
    </xf>
    <xf numFmtId="172" fontId="12" fillId="44" borderId="0" xfId="0" applyNumberFormat="1" applyFont="1" applyFill="1" applyBorder="1" applyAlignment="1">
      <alignment/>
    </xf>
    <xf numFmtId="0" fontId="12" fillId="44" borderId="0" xfId="0" applyFont="1" applyFill="1" applyBorder="1" applyAlignment="1">
      <alignment/>
    </xf>
    <xf numFmtId="4" fontId="12" fillId="44" borderId="0" xfId="0" applyNumberFormat="1" applyFont="1" applyFill="1" applyBorder="1" applyAlignment="1">
      <alignment/>
    </xf>
    <xf numFmtId="4" fontId="13" fillId="44" borderId="0" xfId="0" applyNumberFormat="1" applyFont="1" applyFill="1" applyBorder="1" applyAlignment="1">
      <alignment/>
    </xf>
    <xf numFmtId="0" fontId="11" fillId="0" borderId="20" xfId="0" applyFont="1" applyBorder="1" applyAlignment="1">
      <alignment horizontal="justify" vertical="center"/>
    </xf>
    <xf numFmtId="0" fontId="12" fillId="0" borderId="0" xfId="0" applyFont="1" applyBorder="1" applyAlignment="1">
      <alignment horizontal="center"/>
    </xf>
    <xf numFmtId="167" fontId="19" fillId="9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7" fontId="8" fillId="44" borderId="0" xfId="0" applyNumberFormat="1" applyFont="1" applyFill="1" applyAlignment="1">
      <alignment horizontal="center" vertical="center"/>
    </xf>
    <xf numFmtId="0" fontId="10" fillId="0" borderId="36" xfId="0" applyFont="1" applyFill="1" applyBorder="1" applyAlignment="1" quotePrefix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76" fillId="0" borderId="0" xfId="0" applyFont="1" applyAlignment="1">
      <alignment/>
    </xf>
    <xf numFmtId="0" fontId="76" fillId="0" borderId="0" xfId="0" applyFont="1" applyAlignment="1">
      <alignment/>
    </xf>
    <xf numFmtId="3" fontId="76" fillId="0" borderId="0" xfId="0" applyNumberFormat="1" applyFont="1" applyAlignment="1">
      <alignment/>
    </xf>
    <xf numFmtId="4" fontId="76" fillId="0" borderId="0" xfId="0" applyNumberFormat="1" applyFont="1" applyAlignment="1">
      <alignment/>
    </xf>
    <xf numFmtId="3" fontId="76" fillId="0" borderId="0" xfId="0" applyNumberFormat="1" applyFont="1" applyAlignment="1">
      <alignment vertical="center"/>
    </xf>
    <xf numFmtId="3" fontId="77" fillId="0" borderId="0" xfId="0" applyNumberFormat="1" applyFont="1" applyAlignment="1">
      <alignment vertical="center"/>
    </xf>
    <xf numFmtId="3" fontId="77" fillId="0" borderId="0" xfId="0" applyNumberFormat="1" applyFont="1" applyAlignment="1">
      <alignment/>
    </xf>
    <xf numFmtId="0" fontId="78" fillId="0" borderId="0" xfId="0" applyFont="1" applyAlignment="1">
      <alignment/>
    </xf>
    <xf numFmtId="2" fontId="79" fillId="0" borderId="0" xfId="0" applyNumberFormat="1" applyFont="1" applyAlignment="1">
      <alignment horizontal="center" vertical="center"/>
    </xf>
    <xf numFmtId="2" fontId="79" fillId="0" borderId="0" xfId="0" applyNumberFormat="1" applyFont="1" applyBorder="1" applyAlignment="1">
      <alignment horizontal="center" vertical="center" wrapText="1"/>
    </xf>
    <xf numFmtId="2" fontId="79" fillId="0" borderId="0" xfId="0" applyNumberFormat="1" applyFont="1" applyAlignment="1">
      <alignment horizontal="center" vertical="center" wrapText="1"/>
    </xf>
    <xf numFmtId="0" fontId="78" fillId="0" borderId="0" xfId="0" applyFont="1" applyAlignment="1">
      <alignment/>
    </xf>
    <xf numFmtId="0" fontId="80" fillId="45" borderId="47" xfId="0" applyFont="1" applyFill="1" applyBorder="1" applyAlignment="1">
      <alignment horizontal="center" vertical="center" wrapText="1"/>
    </xf>
    <xf numFmtId="0" fontId="80" fillId="45" borderId="48" xfId="0" applyFont="1" applyFill="1" applyBorder="1" applyAlignment="1">
      <alignment horizontal="center" vertical="center"/>
    </xf>
    <xf numFmtId="3" fontId="80" fillId="45" borderId="48" xfId="0" applyNumberFormat="1" applyFont="1" applyFill="1" applyBorder="1" applyAlignment="1">
      <alignment horizontal="center" vertical="center"/>
    </xf>
    <xf numFmtId="4" fontId="80" fillId="45" borderId="48" xfId="0" applyNumberFormat="1" applyFont="1" applyFill="1" applyBorder="1" applyAlignment="1">
      <alignment horizontal="center" vertical="center"/>
    </xf>
    <xf numFmtId="0" fontId="80" fillId="45" borderId="48" xfId="0" applyFont="1" applyFill="1" applyBorder="1" applyAlignment="1">
      <alignment horizontal="center" vertical="center" wrapText="1"/>
    </xf>
    <xf numFmtId="3" fontId="80" fillId="45" borderId="49" xfId="0" applyNumberFormat="1" applyFont="1" applyFill="1" applyBorder="1" applyAlignment="1">
      <alignment horizontal="center" vertical="center"/>
    </xf>
    <xf numFmtId="3" fontId="11" fillId="0" borderId="50" xfId="0" applyNumberFormat="1" applyFont="1" applyBorder="1" applyAlignment="1">
      <alignment vertical="center"/>
    </xf>
    <xf numFmtId="3" fontId="11" fillId="0" borderId="51" xfId="0" applyNumberFormat="1" applyFont="1" applyBorder="1" applyAlignment="1">
      <alignment vertical="center"/>
    </xf>
    <xf numFmtId="0" fontId="79" fillId="0" borderId="0" xfId="0" applyFont="1" applyAlignment="1">
      <alignment horizontal="center"/>
    </xf>
    <xf numFmtId="0" fontId="11" fillId="0" borderId="52" xfId="0" applyFont="1" applyBorder="1" applyAlignment="1">
      <alignment vertical="center"/>
    </xf>
    <xf numFmtId="0" fontId="11" fillId="0" borderId="53" xfId="0" applyFont="1" applyBorder="1" applyAlignment="1">
      <alignment/>
    </xf>
    <xf numFmtId="3" fontId="11" fillId="0" borderId="53" xfId="0" applyNumberFormat="1" applyFont="1" applyBorder="1" applyAlignment="1">
      <alignment/>
    </xf>
    <xf numFmtId="0" fontId="11" fillId="0" borderId="54" xfId="0" applyFont="1" applyBorder="1" applyAlignment="1">
      <alignment/>
    </xf>
    <xf numFmtId="3" fontId="11" fillId="0" borderId="54" xfId="0" applyNumberFormat="1" applyFont="1" applyBorder="1" applyAlignment="1">
      <alignment vertical="center"/>
    </xf>
    <xf numFmtId="3" fontId="80" fillId="45" borderId="55" xfId="0" applyNumberFormat="1" applyFont="1" applyFill="1" applyBorder="1" applyAlignment="1">
      <alignment horizontal="center" vertical="center"/>
    </xf>
    <xf numFmtId="3" fontId="80" fillId="45" borderId="55" xfId="0" applyNumberFormat="1" applyFont="1" applyFill="1" applyBorder="1" applyAlignment="1">
      <alignment horizontal="center" vertical="center" wrapText="1"/>
    </xf>
    <xf numFmtId="3" fontId="80" fillId="45" borderId="56" xfId="0" applyNumberFormat="1" applyFont="1" applyFill="1" applyBorder="1" applyAlignment="1">
      <alignment horizontal="center" vertical="center" wrapText="1"/>
    </xf>
    <xf numFmtId="0" fontId="76" fillId="0" borderId="57" xfId="0" applyFont="1" applyFill="1" applyBorder="1" applyAlignment="1">
      <alignment horizontal="center" vertical="center" wrapText="1"/>
    </xf>
    <xf numFmtId="0" fontId="76" fillId="0" borderId="58" xfId="0" applyFont="1" applyFill="1" applyBorder="1" applyAlignment="1">
      <alignment horizontal="center" vertical="center" wrapText="1"/>
    </xf>
    <xf numFmtId="3" fontId="76" fillId="0" borderId="58" xfId="0" applyNumberFormat="1" applyFont="1" applyFill="1" applyBorder="1" applyAlignment="1">
      <alignment horizontal="center" vertical="center"/>
    </xf>
    <xf numFmtId="1" fontId="78" fillId="0" borderId="58" xfId="0" applyNumberFormat="1" applyFont="1" applyBorder="1" applyAlignment="1">
      <alignment horizontal="center" vertical="center" wrapText="1"/>
    </xf>
    <xf numFmtId="0" fontId="76" fillId="0" borderId="59" xfId="0" applyFont="1" applyBorder="1" applyAlignment="1">
      <alignment horizontal="left" vertical="center"/>
    </xf>
    <xf numFmtId="3" fontId="76" fillId="0" borderId="60" xfId="0" applyNumberFormat="1" applyFont="1" applyBorder="1" applyAlignment="1">
      <alignment horizontal="right" vertical="center"/>
    </xf>
    <xf numFmtId="3" fontId="76" fillId="0" borderId="55" xfId="0" applyNumberFormat="1" applyFont="1" applyBorder="1" applyAlignment="1">
      <alignment vertical="center"/>
    </xf>
    <xf numFmtId="3" fontId="76" fillId="0" borderId="56" xfId="0" applyNumberFormat="1" applyFont="1" applyBorder="1" applyAlignment="1">
      <alignment vertical="center"/>
    </xf>
    <xf numFmtId="0" fontId="76" fillId="0" borderId="61" xfId="0" applyFont="1" applyFill="1" applyBorder="1" applyAlignment="1">
      <alignment horizontal="center" vertical="center" wrapText="1"/>
    </xf>
    <xf numFmtId="0" fontId="76" fillId="0" borderId="42" xfId="0" applyFont="1" applyFill="1" applyBorder="1" applyAlignment="1">
      <alignment horizontal="center" vertical="center" wrapText="1"/>
    </xf>
    <xf numFmtId="3" fontId="76" fillId="0" borderId="42" xfId="0" applyNumberFormat="1" applyFont="1" applyFill="1" applyBorder="1" applyAlignment="1">
      <alignment horizontal="center" vertical="center"/>
    </xf>
    <xf numFmtId="1" fontId="78" fillId="0" borderId="42" xfId="0" applyNumberFormat="1" applyFont="1" applyBorder="1" applyAlignment="1">
      <alignment horizontal="center" vertical="center" wrapText="1"/>
    </xf>
    <xf numFmtId="3" fontId="76" fillId="0" borderId="55" xfId="0" applyNumberFormat="1" applyFont="1" applyBorder="1" applyAlignment="1">
      <alignment horizontal="right" vertical="center"/>
    </xf>
    <xf numFmtId="3" fontId="76" fillId="0" borderId="55" xfId="0" applyNumberFormat="1" applyFont="1" applyBorder="1" applyAlignment="1">
      <alignment horizontal="right"/>
    </xf>
    <xf numFmtId="3" fontId="76" fillId="0" borderId="56" xfId="0" applyNumberFormat="1" applyFont="1" applyBorder="1" applyAlignment="1">
      <alignment horizontal="right"/>
    </xf>
    <xf numFmtId="3" fontId="76" fillId="0" borderId="55" xfId="0" applyNumberFormat="1" applyFont="1" applyBorder="1" applyAlignment="1">
      <alignment/>
    </xf>
    <xf numFmtId="3" fontId="76" fillId="0" borderId="56" xfId="0" applyNumberFormat="1" applyFont="1" applyBorder="1" applyAlignment="1">
      <alignment/>
    </xf>
    <xf numFmtId="0" fontId="76" fillId="0" borderId="62" xfId="0" applyFont="1" applyBorder="1" applyAlignment="1">
      <alignment vertical="center" wrapText="1"/>
    </xf>
    <xf numFmtId="0" fontId="76" fillId="0" borderId="62" xfId="0" applyFont="1" applyBorder="1" applyAlignment="1">
      <alignment vertical="center"/>
    </xf>
    <xf numFmtId="1" fontId="78" fillId="0" borderId="41" xfId="0" applyNumberFormat="1" applyFont="1" applyBorder="1" applyAlignment="1">
      <alignment horizontal="center" vertical="center" wrapText="1"/>
    </xf>
    <xf numFmtId="3" fontId="76" fillId="0" borderId="56" xfId="0" applyNumberFormat="1" applyFont="1" applyBorder="1" applyAlignment="1">
      <alignment horizontal="right" vertical="center"/>
    </xf>
    <xf numFmtId="3" fontId="78" fillId="0" borderId="0" xfId="0" applyNumberFormat="1" applyFont="1" applyBorder="1" applyAlignment="1">
      <alignment vertical="center"/>
    </xf>
    <xf numFmtId="0" fontId="76" fillId="0" borderId="63" xfId="0" applyFont="1" applyFill="1" applyBorder="1" applyAlignment="1">
      <alignment horizontal="center" vertical="center" wrapText="1"/>
    </xf>
    <xf numFmtId="0" fontId="76" fillId="0" borderId="41" xfId="0" applyFont="1" applyFill="1" applyBorder="1" applyAlignment="1">
      <alignment horizontal="center" vertical="center" wrapText="1"/>
    </xf>
    <xf numFmtId="3" fontId="76" fillId="0" borderId="41" xfId="0" applyNumberFormat="1" applyFont="1" applyFill="1" applyBorder="1" applyAlignment="1">
      <alignment horizontal="center" vertical="center"/>
    </xf>
    <xf numFmtId="3" fontId="76" fillId="0" borderId="58" xfId="0" applyNumberFormat="1" applyFont="1" applyFill="1" applyBorder="1" applyAlignment="1">
      <alignment vertical="center"/>
    </xf>
    <xf numFmtId="1" fontId="78" fillId="0" borderId="26" xfId="0" applyNumberFormat="1" applyFont="1" applyBorder="1" applyAlignment="1">
      <alignment horizontal="center" vertical="center" wrapText="1"/>
    </xf>
    <xf numFmtId="0" fontId="76" fillId="0" borderId="64" xfId="0" applyFont="1" applyBorder="1" applyAlignment="1">
      <alignment horizontal="left" vertical="center"/>
    </xf>
    <xf numFmtId="3" fontId="76" fillId="0" borderId="65" xfId="0" applyNumberFormat="1" applyFont="1" applyBorder="1" applyAlignment="1">
      <alignment horizontal="right" vertical="center"/>
    </xf>
    <xf numFmtId="3" fontId="76" fillId="0" borderId="66" xfId="0" applyNumberFormat="1" applyFont="1" applyBorder="1" applyAlignment="1">
      <alignment horizontal="right" vertical="center"/>
    </xf>
    <xf numFmtId="3" fontId="76" fillId="0" borderId="66" xfId="0" applyNumberFormat="1" applyFont="1" applyBorder="1" applyAlignment="1">
      <alignment horizontal="right"/>
    </xf>
    <xf numFmtId="3" fontId="76" fillId="0" borderId="67" xfId="0" applyNumberFormat="1" applyFont="1" applyBorder="1" applyAlignment="1">
      <alignment horizontal="right"/>
    </xf>
    <xf numFmtId="3" fontId="76" fillId="0" borderId="42" xfId="0" applyNumberFormat="1" applyFont="1" applyFill="1" applyBorder="1" applyAlignment="1">
      <alignment vertical="center"/>
    </xf>
    <xf numFmtId="0" fontId="76" fillId="0" borderId="68" xfId="0" applyFont="1" applyBorder="1" applyAlignment="1">
      <alignment horizontal="left" vertical="center"/>
    </xf>
    <xf numFmtId="3" fontId="76" fillId="0" borderId="69" xfId="0" applyNumberFormat="1" applyFont="1" applyBorder="1" applyAlignment="1">
      <alignment horizontal="right" vertical="center"/>
    </xf>
    <xf numFmtId="3" fontId="76" fillId="0" borderId="70" xfId="0" applyNumberFormat="1" applyFont="1" applyBorder="1" applyAlignment="1">
      <alignment horizontal="right" vertical="center"/>
    </xf>
    <xf numFmtId="3" fontId="76" fillId="0" borderId="70" xfId="0" applyNumberFormat="1" applyFont="1" applyBorder="1" applyAlignment="1">
      <alignment horizontal="right"/>
    </xf>
    <xf numFmtId="3" fontId="76" fillId="0" borderId="71" xfId="0" applyNumberFormat="1" applyFont="1" applyBorder="1" applyAlignment="1">
      <alignment horizontal="right"/>
    </xf>
    <xf numFmtId="0" fontId="76" fillId="0" borderId="72" xfId="0" applyFont="1" applyBorder="1" applyAlignment="1">
      <alignment horizontal="left" vertical="center"/>
    </xf>
    <xf numFmtId="3" fontId="76" fillId="0" borderId="73" xfId="0" applyNumberFormat="1" applyFont="1" applyBorder="1" applyAlignment="1">
      <alignment horizontal="right" vertical="center"/>
    </xf>
    <xf numFmtId="3" fontId="76" fillId="0" borderId="54" xfId="0" applyNumberFormat="1" applyFont="1" applyBorder="1" applyAlignment="1">
      <alignment horizontal="right" vertical="center"/>
    </xf>
    <xf numFmtId="3" fontId="76" fillId="0" borderId="54" xfId="0" applyNumberFormat="1" applyFont="1" applyBorder="1" applyAlignment="1">
      <alignment horizontal="right"/>
    </xf>
    <xf numFmtId="3" fontId="76" fillId="0" borderId="74" xfId="0" applyNumberFormat="1" applyFont="1" applyBorder="1" applyAlignment="1">
      <alignment horizontal="right"/>
    </xf>
    <xf numFmtId="49" fontId="11" fillId="0" borderId="63" xfId="0" applyNumberFormat="1" applyFont="1" applyFill="1" applyBorder="1" applyAlignment="1">
      <alignment vertical="center"/>
    </xf>
    <xf numFmtId="0" fontId="76" fillId="0" borderId="41" xfId="0" applyFont="1" applyFill="1" applyBorder="1" applyAlignment="1">
      <alignment vertical="center" wrapText="1"/>
    </xf>
    <xf numFmtId="3" fontId="76" fillId="0" borderId="41" xfId="0" applyNumberFormat="1" applyFont="1" applyFill="1" applyBorder="1" applyAlignment="1">
      <alignment vertical="center"/>
    </xf>
    <xf numFmtId="1" fontId="78" fillId="0" borderId="41" xfId="0" applyNumberFormat="1" applyFont="1" applyBorder="1" applyAlignment="1">
      <alignment vertical="center" wrapText="1"/>
    </xf>
    <xf numFmtId="0" fontId="76" fillId="0" borderId="75" xfId="0" applyFont="1" applyBorder="1" applyAlignment="1">
      <alignment horizontal="left" vertical="center"/>
    </xf>
    <xf numFmtId="49" fontId="11" fillId="0" borderId="61" xfId="0" applyNumberFormat="1" applyFont="1" applyFill="1" applyBorder="1" applyAlignment="1">
      <alignment horizontal="center" vertical="center"/>
    </xf>
    <xf numFmtId="0" fontId="76" fillId="0" borderId="76" xfId="0" applyFont="1" applyBorder="1" applyAlignment="1">
      <alignment vertical="center" wrapText="1"/>
    </xf>
    <xf numFmtId="49" fontId="11" fillId="0" borderId="57" xfId="0" applyNumberFormat="1" applyFont="1" applyFill="1" applyBorder="1" applyAlignment="1">
      <alignment horizontal="center" vertical="center"/>
    </xf>
    <xf numFmtId="3" fontId="76" fillId="0" borderId="71" xfId="0" applyNumberFormat="1" applyFont="1" applyBorder="1" applyAlignment="1">
      <alignment horizontal="right" vertical="center"/>
    </xf>
    <xf numFmtId="0" fontId="76" fillId="0" borderId="75" xfId="0" applyFont="1" applyBorder="1" applyAlignment="1">
      <alignment vertical="center"/>
    </xf>
    <xf numFmtId="0" fontId="76" fillId="0" borderId="77" xfId="0" applyFont="1" applyFill="1" applyBorder="1" applyAlignment="1">
      <alignment horizontal="center" vertical="center" wrapText="1"/>
    </xf>
    <xf numFmtId="4" fontId="81" fillId="46" borderId="78" xfId="0" applyNumberFormat="1" applyFont="1" applyFill="1" applyBorder="1" applyAlignment="1">
      <alignment vertical="center"/>
    </xf>
    <xf numFmtId="4" fontId="81" fillId="46" borderId="79" xfId="0" applyNumberFormat="1" applyFont="1" applyFill="1" applyBorder="1" applyAlignment="1">
      <alignment vertical="center"/>
    </xf>
    <xf numFmtId="3" fontId="81" fillId="46" borderId="79" xfId="0" applyNumberFormat="1" applyFont="1" applyFill="1" applyBorder="1" applyAlignment="1">
      <alignment vertical="center"/>
    </xf>
    <xf numFmtId="4" fontId="82" fillId="46" borderId="79" xfId="0" applyNumberFormat="1" applyFont="1" applyFill="1" applyBorder="1" applyAlignment="1">
      <alignment vertical="center"/>
    </xf>
    <xf numFmtId="3" fontId="81" fillId="46" borderId="80" xfId="0" applyNumberFormat="1" applyFont="1" applyFill="1" applyBorder="1" applyAlignment="1">
      <alignment vertical="center"/>
    </xf>
    <xf numFmtId="0" fontId="76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3" fontId="78" fillId="0" borderId="0" xfId="0" applyNumberFormat="1" applyFont="1" applyAlignment="1">
      <alignment/>
    </xf>
    <xf numFmtId="3" fontId="78" fillId="0" borderId="0" xfId="0" applyNumberFormat="1" applyFont="1" applyAlignment="1">
      <alignment vertical="center"/>
    </xf>
    <xf numFmtId="0" fontId="76" fillId="0" borderId="81" xfId="0" applyFont="1" applyBorder="1" applyAlignment="1">
      <alignment horizontal="left" vertical="center"/>
    </xf>
    <xf numFmtId="1" fontId="78" fillId="0" borderId="77" xfId="0" applyNumberFormat="1" applyFont="1" applyBorder="1" applyAlignment="1">
      <alignment horizontal="center" vertical="center" wrapText="1"/>
    </xf>
    <xf numFmtId="49" fontId="11" fillId="0" borderId="82" xfId="0" applyNumberFormat="1" applyFont="1" applyFill="1" applyBorder="1" applyAlignment="1">
      <alignment horizontal="center" vertical="center"/>
    </xf>
    <xf numFmtId="3" fontId="76" fillId="0" borderId="77" xfId="0" applyNumberFormat="1" applyFont="1" applyFill="1" applyBorder="1" applyAlignment="1">
      <alignment horizontal="center" vertical="center"/>
    </xf>
    <xf numFmtId="3" fontId="76" fillId="0" borderId="60" xfId="0" applyNumberFormat="1" applyFont="1" applyBorder="1" applyAlignment="1">
      <alignment horizontal="left" vertical="center"/>
    </xf>
    <xf numFmtId="0" fontId="76" fillId="0" borderId="83" xfId="0" applyFont="1" applyBorder="1" applyAlignment="1">
      <alignment horizontal="left" vertical="center"/>
    </xf>
    <xf numFmtId="3" fontId="76" fillId="0" borderId="84" xfId="0" applyNumberFormat="1" applyFont="1" applyBorder="1" applyAlignment="1">
      <alignment horizontal="right" vertical="center"/>
    </xf>
    <xf numFmtId="3" fontId="76" fillId="0" borderId="85" xfId="0" applyNumberFormat="1" applyFont="1" applyBorder="1" applyAlignment="1">
      <alignment horizontal="right" vertical="center"/>
    </xf>
    <xf numFmtId="3" fontId="76" fillId="0" borderId="85" xfId="0" applyNumberFormat="1" applyFont="1" applyBorder="1" applyAlignment="1">
      <alignment horizontal="right"/>
    </xf>
    <xf numFmtId="3" fontId="76" fillId="0" borderId="86" xfId="0" applyNumberFormat="1" applyFont="1" applyBorder="1" applyAlignment="1">
      <alignment horizontal="right" vertical="center"/>
    </xf>
    <xf numFmtId="49" fontId="11" fillId="0" borderId="87" xfId="0" applyNumberFormat="1" applyFont="1" applyFill="1" applyBorder="1" applyAlignment="1">
      <alignment vertical="center"/>
    </xf>
    <xf numFmtId="0" fontId="76" fillId="0" borderId="88" xfId="0" applyFont="1" applyFill="1" applyBorder="1" applyAlignment="1">
      <alignment vertical="center" wrapText="1"/>
    </xf>
    <xf numFmtId="3" fontId="76" fillId="0" borderId="88" xfId="0" applyNumberFormat="1" applyFont="1" applyFill="1" applyBorder="1" applyAlignment="1">
      <alignment vertical="center"/>
    </xf>
    <xf numFmtId="1" fontId="78" fillId="0" borderId="89" xfId="0" applyNumberFormat="1" applyFont="1" applyBorder="1" applyAlignment="1">
      <alignment horizontal="center" vertical="center" wrapText="1"/>
    </xf>
    <xf numFmtId="0" fontId="76" fillId="0" borderId="90" xfId="0" applyFont="1" applyBorder="1" applyAlignment="1">
      <alignment horizontal="left" vertical="center"/>
    </xf>
    <xf numFmtId="3" fontId="76" fillId="0" borderId="91" xfId="0" applyNumberFormat="1" applyFont="1" applyBorder="1" applyAlignment="1">
      <alignment horizontal="right" vertical="center"/>
    </xf>
    <xf numFmtId="3" fontId="76" fillId="0" borderId="79" xfId="0" applyNumberFormat="1" applyFont="1" applyBorder="1" applyAlignment="1">
      <alignment horizontal="right" vertical="center"/>
    </xf>
    <xf numFmtId="3" fontId="76" fillId="0" borderId="79" xfId="0" applyNumberFormat="1" applyFont="1" applyBorder="1" applyAlignment="1">
      <alignment horizontal="right"/>
    </xf>
    <xf numFmtId="3" fontId="76" fillId="0" borderId="80" xfId="0" applyNumberFormat="1" applyFont="1" applyBorder="1" applyAlignment="1">
      <alignment horizontal="righ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0</xdr:row>
      <xdr:rowOff>133350</xdr:rowOff>
    </xdr:from>
    <xdr:to>
      <xdr:col>3</xdr:col>
      <xdr:colOff>714375</xdr:colOff>
      <xdr:row>4</xdr:row>
      <xdr:rowOff>28575</xdr:rowOff>
    </xdr:to>
    <xdr:pic>
      <xdr:nvPicPr>
        <xdr:cNvPr id="1" name="Picture 8" descr="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3350"/>
          <a:ext cx="4857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104</xdr:row>
      <xdr:rowOff>142875</xdr:rowOff>
    </xdr:from>
    <xdr:to>
      <xdr:col>9</xdr:col>
      <xdr:colOff>895350</xdr:colOff>
      <xdr:row>119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590550" y="5648325"/>
          <a:ext cx="6238875" cy="2343150"/>
        </a:xfrm>
        <a:prstGeom prst="wedgeRectCallout">
          <a:avLst>
            <a:gd name="adj1" fmla="val -49291"/>
            <a:gd name="adj2" fmla="val -6170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Elaborado por:   __________________________                                Revisado por:    ___________________________       
</a:t>
          </a:r>
          <a:r>
            <a:rPr lang="en-US" cap="none" sz="1000" b="0" i="0" u="none" baseline="0">
              <a:solidFill>
                <a:srgbClr val="000000"/>
              </a:solidFill>
            </a:rPr>
            <a:t>     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Osvaldo Vindas Esquivel                                                                    Luis Gmo. Meza Acuña                                                    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Proceso de Presupuesto                                                                  Proceso de Contabilidad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Aprobado por:    ___________________________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Lilliana Carvajal Benavides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Coordinadora Unidad de Finanzas                                                               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</xdr:row>
      <xdr:rowOff>133350</xdr:rowOff>
    </xdr:from>
    <xdr:to>
      <xdr:col>1</xdr:col>
      <xdr:colOff>704850</xdr:colOff>
      <xdr:row>3</xdr:row>
      <xdr:rowOff>180975</xdr:rowOff>
    </xdr:to>
    <xdr:pic>
      <xdr:nvPicPr>
        <xdr:cNvPr id="1" name="Picture 8" descr="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33350"/>
          <a:ext cx="485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123825</xdr:rowOff>
    </xdr:from>
    <xdr:to>
      <xdr:col>0</xdr:col>
      <xdr:colOff>923925</xdr:colOff>
      <xdr:row>4</xdr:row>
      <xdr:rowOff>104775</xdr:rowOff>
    </xdr:to>
    <xdr:pic>
      <xdr:nvPicPr>
        <xdr:cNvPr id="1" name="Picture 8" descr="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23825"/>
          <a:ext cx="742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142875</xdr:rowOff>
    </xdr:from>
    <xdr:to>
      <xdr:col>0</xdr:col>
      <xdr:colOff>933450</xdr:colOff>
      <xdr:row>5</xdr:row>
      <xdr:rowOff>0</xdr:rowOff>
    </xdr:to>
    <xdr:pic>
      <xdr:nvPicPr>
        <xdr:cNvPr id="1" name="Picture 8" descr="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42875"/>
          <a:ext cx="800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85725</xdr:rowOff>
    </xdr:from>
    <xdr:to>
      <xdr:col>1</xdr:col>
      <xdr:colOff>333375</xdr:colOff>
      <xdr:row>3</xdr:row>
      <xdr:rowOff>152400</xdr:rowOff>
    </xdr:to>
    <xdr:pic>
      <xdr:nvPicPr>
        <xdr:cNvPr id="1" name="Picture 8" descr="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228600</xdr:colOff>
      <xdr:row>4</xdr:row>
      <xdr:rowOff>66675</xdr:rowOff>
    </xdr:to>
    <xdr:pic>
      <xdr:nvPicPr>
        <xdr:cNvPr id="1" name="Picture 4" descr="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19050</xdr:rowOff>
    </xdr:from>
    <xdr:to>
      <xdr:col>1</xdr:col>
      <xdr:colOff>228600</xdr:colOff>
      <xdr:row>4</xdr:row>
      <xdr:rowOff>66675</xdr:rowOff>
    </xdr:to>
    <xdr:pic>
      <xdr:nvPicPr>
        <xdr:cNvPr id="2" name="Picture 4" descr="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57150</xdr:rowOff>
    </xdr:from>
    <xdr:to>
      <xdr:col>0</xdr:col>
      <xdr:colOff>971550</xdr:colOff>
      <xdr:row>3</xdr:row>
      <xdr:rowOff>190500</xdr:rowOff>
    </xdr:to>
    <xdr:pic>
      <xdr:nvPicPr>
        <xdr:cNvPr id="1" name="Picture 1" descr="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7150"/>
          <a:ext cx="609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svaldo.vindas\Desktop\PRESUPUESTO%202021\ESTADOS%20PRESUP%20TRIMESTRALES\IV%20TRIMESTRE\An&#225;lisis%20Ejecuci&#243;n%20IV%20Trimestre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svaldo.vindas\Desktop\PRESUPUESTO%202021\ESTADOS%20PRESUP%20TRIMESTRALES\IV%20TRIMESTRE\INGRESOS%20Y%20EGRESOS%20IV%20TRIMESTRE%20202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svaldo.vindas\Desktop\PO%202022%20CAMBIOS\PO%202022%20SIAF%2016%20excell%20DIC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Ingresos C"/>
      <sheetName val="Por programa"/>
      <sheetName val="Por partida"/>
      <sheetName val="Partida x Programa"/>
      <sheetName val="Ingresos del Trim"/>
      <sheetName val="Ingresos (2)"/>
      <sheetName val="Hoja1"/>
      <sheetName val="programa "/>
      <sheetName val="Hoja2"/>
      <sheetName val="Hoja3"/>
      <sheetName val="ejej"/>
      <sheetName val="inec -Bccr"/>
      <sheetName val="Por programa (2)"/>
      <sheetName val="CENAGRO"/>
    </sheetNames>
    <sheetDataSet>
      <sheetData sheetId="0">
        <row r="7">
          <cell r="F7">
            <v>77699999.99694347</v>
          </cell>
        </row>
        <row r="15">
          <cell r="F15">
            <v>67184907.07999998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CONSOL-ING"/>
      <sheetName val="PRO-1"/>
      <sheetName val="PRO-2"/>
      <sheetName val="PRO-3"/>
      <sheetName val="PRO-4"/>
      <sheetName val="CONSOLIDADO"/>
      <sheetName val="PROGRAMA 01"/>
      <sheetName val="PROGRAMA 02 "/>
      <sheetName val="PROGRAMA 03 CON PROYEC."/>
      <sheetName val="PROGRAMA 04"/>
      <sheetName val="CLASIF.ECONOMICO DEL GTO"/>
      <sheetName val="PROGRAMA 01 (CEG)"/>
      <sheetName val="PROGRAMA 02 (CEG)"/>
      <sheetName val="PROGRAMA 03 (CEG)"/>
      <sheetName val="PROGRAMA 04 (CEG)"/>
    </sheetNames>
    <sheetDataSet>
      <sheetData sheetId="8">
        <row r="17">
          <cell r="J17">
            <v>51782045.05</v>
          </cell>
        </row>
        <row r="18">
          <cell r="J18">
            <v>93173635.75</v>
          </cell>
        </row>
        <row r="57">
          <cell r="J57">
            <v>17853445</v>
          </cell>
        </row>
        <row r="64">
          <cell r="J64">
            <v>157532.47999999998</v>
          </cell>
        </row>
        <row r="65">
          <cell r="J65">
            <v>778089.4500000001</v>
          </cell>
        </row>
        <row r="67">
          <cell r="J67">
            <v>1368366.3800000001</v>
          </cell>
        </row>
        <row r="85">
          <cell r="J85">
            <v>20799732.16</v>
          </cell>
        </row>
        <row r="87">
          <cell r="J87">
            <v>969597.73</v>
          </cell>
        </row>
        <row r="88">
          <cell r="J88">
            <v>4692671.91</v>
          </cell>
        </row>
        <row r="99">
          <cell r="J99">
            <v>2750000</v>
          </cell>
        </row>
        <row r="172">
          <cell r="J172">
            <v>94626.68</v>
          </cell>
        </row>
        <row r="174">
          <cell r="J174">
            <v>267771.81</v>
          </cell>
        </row>
        <row r="193">
          <cell r="J193">
            <v>1000000</v>
          </cell>
        </row>
      </sheetData>
      <sheetData sheetId="10">
        <row r="16">
          <cell r="J16">
            <v>85311025.7</v>
          </cell>
        </row>
        <row r="22">
          <cell r="J22">
            <v>1353295.93</v>
          </cell>
        </row>
        <row r="56">
          <cell r="J56">
            <v>44242429.3</v>
          </cell>
        </row>
        <row r="63">
          <cell r="J63">
            <v>742988.92</v>
          </cell>
        </row>
        <row r="64">
          <cell r="J64">
            <v>5086658.17</v>
          </cell>
        </row>
        <row r="66">
          <cell r="J66">
            <v>3777263.56</v>
          </cell>
        </row>
        <row r="77">
          <cell r="J77">
            <v>2511807.89</v>
          </cell>
        </row>
        <row r="85">
          <cell r="J85">
            <v>45600000.3</v>
          </cell>
        </row>
        <row r="86">
          <cell r="J86">
            <v>7341267.859999999</v>
          </cell>
        </row>
        <row r="87">
          <cell r="J87">
            <v>11789064</v>
          </cell>
        </row>
        <row r="98">
          <cell r="J98">
            <v>1012408</v>
          </cell>
        </row>
        <row r="144">
          <cell r="J144">
            <v>47260.86</v>
          </cell>
        </row>
        <row r="171">
          <cell r="J171">
            <v>189253.35</v>
          </cell>
        </row>
        <row r="186">
          <cell r="J186">
            <v>15681847.68</v>
          </cell>
        </row>
        <row r="192">
          <cell r="J192">
            <v>1000000</v>
          </cell>
        </row>
        <row r="207">
          <cell r="J207">
            <v>915457.14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Hoja3"/>
      <sheetName val="PO 2022 SIAF 16 excell DIC20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103"/>
  <sheetViews>
    <sheetView showGridLines="0" tabSelected="1" zoomScale="89" zoomScaleNormal="89" zoomScalePageLayoutView="0" workbookViewId="0" topLeftCell="A1">
      <selection activeCell="L110" sqref="L110"/>
    </sheetView>
  </sheetViews>
  <sheetFormatPr defaultColWidth="11.00390625" defaultRowHeight="12.75" outlineLevelRow="1"/>
  <cols>
    <col min="1" max="1" width="0.5625" style="1" customWidth="1"/>
    <col min="2" max="2" width="1.28515625" style="1" customWidth="1"/>
    <col min="3" max="3" width="5.140625" style="1" customWidth="1"/>
    <col min="4" max="4" width="46.00390625" style="1" customWidth="1"/>
    <col min="5" max="5" width="2.7109375" style="1" customWidth="1"/>
    <col min="6" max="6" width="11.7109375" style="1" customWidth="1"/>
    <col min="7" max="7" width="2.7109375" style="1" customWidth="1"/>
    <col min="8" max="8" width="16.140625" style="1" customWidth="1"/>
    <col min="9" max="9" width="2.7109375" style="1" customWidth="1"/>
    <col min="10" max="10" width="16.7109375" style="1" bestFit="1" customWidth="1"/>
    <col min="11" max="16384" width="11.00390625" style="1" customWidth="1"/>
  </cols>
  <sheetData>
    <row r="1" spans="4:10" ht="12.75">
      <c r="D1" s="335"/>
      <c r="E1" s="335"/>
      <c r="F1" s="335"/>
      <c r="G1" s="335"/>
      <c r="H1" s="335"/>
      <c r="I1" s="335"/>
      <c r="J1" s="335"/>
    </row>
    <row r="2" spans="4:10" ht="13.5">
      <c r="D2" s="332" t="s">
        <v>325</v>
      </c>
      <c r="E2" s="332"/>
      <c r="F2" s="332"/>
      <c r="G2" s="332"/>
      <c r="H2" s="332"/>
      <c r="I2" s="332"/>
      <c r="J2" s="332"/>
    </row>
    <row r="3" spans="4:10" ht="13.5">
      <c r="D3" s="332" t="s">
        <v>0</v>
      </c>
      <c r="E3" s="332"/>
      <c r="F3" s="332"/>
      <c r="G3" s="332"/>
      <c r="H3" s="332"/>
      <c r="I3" s="332"/>
      <c r="J3" s="332"/>
    </row>
    <row r="4" spans="4:10" ht="13.5" hidden="1">
      <c r="D4" s="332"/>
      <c r="E4" s="332"/>
      <c r="F4" s="332"/>
      <c r="G4" s="332"/>
      <c r="H4" s="332"/>
      <c r="I4" s="332"/>
      <c r="J4" s="332"/>
    </row>
    <row r="5" spans="4:10" ht="14.25" thickBot="1">
      <c r="D5" s="256"/>
      <c r="E5" s="256"/>
      <c r="F5" s="256"/>
      <c r="G5" s="256"/>
      <c r="H5" s="256"/>
      <c r="I5" s="256"/>
      <c r="J5" s="256"/>
    </row>
    <row r="6" spans="4:10" ht="14.25" thickTop="1">
      <c r="D6" s="15"/>
      <c r="E6" s="15"/>
      <c r="F6" s="15"/>
      <c r="G6" s="15"/>
      <c r="H6" s="15"/>
      <c r="I6" s="15"/>
      <c r="J6" s="15"/>
    </row>
    <row r="7" spans="4:10" ht="13.5">
      <c r="D7" s="332" t="s">
        <v>36</v>
      </c>
      <c r="E7" s="332"/>
      <c r="F7" s="332"/>
      <c r="G7" s="332"/>
      <c r="H7" s="332"/>
      <c r="I7" s="332"/>
      <c r="J7" s="332"/>
    </row>
    <row r="8" spans="4:10" ht="13.5">
      <c r="D8" s="332" t="s">
        <v>141</v>
      </c>
      <c r="E8" s="332"/>
      <c r="F8" s="332"/>
      <c r="G8" s="332"/>
      <c r="H8" s="332"/>
      <c r="I8" s="332"/>
      <c r="J8" s="332"/>
    </row>
    <row r="9" spans="4:10" ht="13.5">
      <c r="D9" s="334" t="s">
        <v>418</v>
      </c>
      <c r="E9" s="334"/>
      <c r="F9" s="334"/>
      <c r="G9" s="334"/>
      <c r="H9" s="334"/>
      <c r="I9" s="334"/>
      <c r="J9" s="334"/>
    </row>
    <row r="10" spans="4:10" ht="13.5">
      <c r="D10" s="332"/>
      <c r="E10" s="332"/>
      <c r="F10" s="332"/>
      <c r="G10" s="332"/>
      <c r="H10" s="332"/>
      <c r="I10" s="332"/>
      <c r="J10" s="332"/>
    </row>
    <row r="11" spans="4:10" ht="13.5" hidden="1">
      <c r="D11" s="15"/>
      <c r="E11" s="15"/>
      <c r="F11" s="15"/>
      <c r="G11" s="15"/>
      <c r="H11" s="15"/>
      <c r="I11" s="15"/>
      <c r="J11" s="15"/>
    </row>
    <row r="12" spans="4:10" ht="13.5">
      <c r="D12" s="15"/>
      <c r="E12" s="15"/>
      <c r="F12" s="15"/>
      <c r="G12" s="15"/>
      <c r="H12" s="15"/>
      <c r="I12" s="15"/>
      <c r="J12" s="15"/>
    </row>
    <row r="13" spans="4:10" ht="13.5">
      <c r="D13" s="16" t="s">
        <v>1</v>
      </c>
      <c r="E13" s="17"/>
      <c r="F13" s="17"/>
      <c r="G13" s="17"/>
      <c r="H13" s="18"/>
      <c r="I13" s="18"/>
      <c r="J13" s="18"/>
    </row>
    <row r="14" spans="4:10" ht="7.5" customHeight="1">
      <c r="D14" s="18"/>
      <c r="E14" s="18"/>
      <c r="F14" s="18"/>
      <c r="G14" s="18"/>
      <c r="H14" s="23"/>
      <c r="I14" s="18"/>
      <c r="J14" s="18"/>
    </row>
    <row r="15" spans="4:10" ht="13.5">
      <c r="D15" s="18" t="s">
        <v>3</v>
      </c>
      <c r="E15" s="18"/>
      <c r="F15" s="18"/>
      <c r="G15" s="18"/>
      <c r="H15" s="23">
        <v>14014563208.333055</v>
      </c>
      <c r="I15" s="23"/>
      <c r="J15" s="23"/>
    </row>
    <row r="16" spans="4:10" ht="13.5">
      <c r="D16" s="18" t="s">
        <v>2</v>
      </c>
      <c r="E16" s="18"/>
      <c r="F16" s="18"/>
      <c r="G16" s="18"/>
      <c r="H16" s="23">
        <v>14068941956</v>
      </c>
      <c r="I16" s="23"/>
      <c r="J16" s="23"/>
    </row>
    <row r="17" spans="4:10" ht="13.5" hidden="1">
      <c r="D17" s="18" t="s">
        <v>366</v>
      </c>
      <c r="E17" s="18"/>
      <c r="F17" s="18"/>
      <c r="G17" s="18"/>
      <c r="H17" s="23">
        <v>0</v>
      </c>
      <c r="I17" s="23"/>
      <c r="J17" s="23"/>
    </row>
    <row r="18" spans="4:10" ht="13.5" hidden="1">
      <c r="D18" s="18" t="s">
        <v>367</v>
      </c>
      <c r="E18" s="18"/>
      <c r="F18" s="18"/>
      <c r="G18" s="18"/>
      <c r="H18" s="23">
        <v>0</v>
      </c>
      <c r="I18" s="23"/>
      <c r="J18" s="23"/>
    </row>
    <row r="19" spans="4:10" ht="10.5" customHeight="1">
      <c r="D19" s="18"/>
      <c r="E19" s="18"/>
      <c r="F19" s="18"/>
      <c r="G19" s="18"/>
      <c r="H19" s="23"/>
      <c r="I19" s="23"/>
      <c r="J19" s="23"/>
    </row>
    <row r="20" spans="4:10" ht="14.25" thickBot="1">
      <c r="D20" s="16" t="s">
        <v>364</v>
      </c>
      <c r="E20" s="16"/>
      <c r="F20" s="16"/>
      <c r="G20" s="16"/>
      <c r="H20" s="24"/>
      <c r="I20" s="24"/>
      <c r="J20" s="25">
        <f>+H15-H16</f>
        <v>-54378747.666944504</v>
      </c>
    </row>
    <row r="21" spans="4:10" ht="14.25" thickTop="1">
      <c r="D21" s="18"/>
      <c r="E21" s="18"/>
      <c r="F21" s="18"/>
      <c r="G21" s="18"/>
      <c r="H21" s="23"/>
      <c r="I21" s="23"/>
      <c r="J21" s="23"/>
    </row>
    <row r="22" spans="4:10" ht="13.5">
      <c r="D22" s="19" t="s">
        <v>4</v>
      </c>
      <c r="E22" s="19"/>
      <c r="F22" s="19"/>
      <c r="G22" s="19"/>
      <c r="H22" s="180"/>
      <c r="I22" s="23"/>
      <c r="J22" s="23"/>
    </row>
    <row r="23" spans="4:10" ht="13.5">
      <c r="D23" s="18" t="s">
        <v>2</v>
      </c>
      <c r="E23" s="18"/>
      <c r="F23" s="18"/>
      <c r="G23" s="18"/>
      <c r="H23" s="23">
        <f>+H16</f>
        <v>14068941956</v>
      </c>
      <c r="I23" s="23"/>
      <c r="J23" s="23"/>
    </row>
    <row r="24" spans="4:10" ht="13.5">
      <c r="D24" s="18" t="s">
        <v>5</v>
      </c>
      <c r="E24" s="18"/>
      <c r="F24" s="18"/>
      <c r="G24" s="18"/>
      <c r="H24" s="23">
        <v>8470345782.200001</v>
      </c>
      <c r="I24" s="23"/>
      <c r="J24" s="23"/>
    </row>
    <row r="25" spans="4:10" ht="13.5">
      <c r="D25" s="18"/>
      <c r="E25" s="18"/>
      <c r="F25" s="18"/>
      <c r="G25" s="18"/>
      <c r="H25" s="23"/>
      <c r="I25" s="23"/>
      <c r="J25" s="23"/>
    </row>
    <row r="26" spans="4:10" ht="14.25" thickBot="1">
      <c r="D26" s="20" t="s">
        <v>6</v>
      </c>
      <c r="E26" s="20"/>
      <c r="F26" s="20"/>
      <c r="G26" s="20"/>
      <c r="H26" s="26"/>
      <c r="I26" s="26"/>
      <c r="J26" s="27">
        <f>H23-H24</f>
        <v>5598596173.799999</v>
      </c>
    </row>
    <row r="27" spans="4:10" ht="14.25" hidden="1" thickTop="1">
      <c r="D27" s="18"/>
      <c r="E27" s="18"/>
      <c r="F27" s="18"/>
      <c r="G27" s="18"/>
      <c r="H27" s="23"/>
      <c r="I27" s="23"/>
      <c r="J27" s="23"/>
    </row>
    <row r="28" spans="4:10" ht="14.25" hidden="1" thickTop="1">
      <c r="D28" s="18"/>
      <c r="E28" s="18"/>
      <c r="F28" s="18"/>
      <c r="G28" s="18"/>
      <c r="H28" s="23"/>
      <c r="I28" s="23"/>
      <c r="J28" s="23"/>
    </row>
    <row r="29" spans="4:10" ht="15" hidden="1" thickBot="1" thickTop="1">
      <c r="D29" s="16" t="s">
        <v>328</v>
      </c>
      <c r="E29" s="16"/>
      <c r="F29" s="16"/>
      <c r="G29" s="16"/>
      <c r="H29" s="24"/>
      <c r="I29" s="24"/>
      <c r="J29" s="25">
        <f>J26+J20</f>
        <v>5544217426.133055</v>
      </c>
    </row>
    <row r="30" spans="4:10" ht="14.25" hidden="1" thickTop="1">
      <c r="D30" s="18"/>
      <c r="E30" s="18"/>
      <c r="F30" s="18"/>
      <c r="G30" s="18"/>
      <c r="H30" s="18"/>
      <c r="I30" s="18"/>
      <c r="J30" s="18"/>
    </row>
    <row r="31" spans="4:10" ht="7.5" customHeight="1" thickTop="1">
      <c r="D31" s="18"/>
      <c r="E31" s="18"/>
      <c r="F31" s="18"/>
      <c r="G31" s="18"/>
      <c r="H31" s="18"/>
      <c r="I31" s="18"/>
      <c r="J31" s="18"/>
    </row>
    <row r="32" spans="4:10" ht="15">
      <c r="D32" s="333" t="s">
        <v>7</v>
      </c>
      <c r="E32" s="333"/>
      <c r="F32" s="333"/>
      <c r="G32" s="333"/>
      <c r="H32" s="333"/>
      <c r="I32" s="333"/>
      <c r="J32" s="333"/>
    </row>
    <row r="33" spans="4:10" ht="9" customHeight="1">
      <c r="D33" s="18"/>
      <c r="E33" s="18"/>
      <c r="F33" s="18"/>
      <c r="G33" s="18"/>
      <c r="H33" s="18"/>
      <c r="I33" s="18"/>
      <c r="J33" s="18"/>
    </row>
    <row r="34" spans="4:10" ht="13.5" hidden="1">
      <c r="D34" s="18"/>
      <c r="E34" s="18"/>
      <c r="F34" s="18"/>
      <c r="G34" s="18"/>
      <c r="H34" s="18"/>
      <c r="I34" s="18"/>
      <c r="J34" s="18"/>
    </row>
    <row r="35" spans="4:10" ht="13.5">
      <c r="D35" s="18" t="s">
        <v>3</v>
      </c>
      <c r="E35" s="18"/>
      <c r="F35" s="18"/>
      <c r="G35" s="18"/>
      <c r="H35" s="23">
        <f>+H15</f>
        <v>14014563208.333055</v>
      </c>
      <c r="I35" s="18"/>
      <c r="J35" s="18"/>
    </row>
    <row r="36" spans="4:10" ht="13.5" hidden="1">
      <c r="D36" s="18" t="s">
        <v>355</v>
      </c>
      <c r="E36" s="18"/>
      <c r="F36" s="18"/>
      <c r="G36" s="18"/>
      <c r="H36" s="23">
        <v>0</v>
      </c>
      <c r="I36" s="18"/>
      <c r="J36" s="18"/>
    </row>
    <row r="37" spans="4:10" ht="13.5" hidden="1">
      <c r="D37" s="18" t="str">
        <f>+D17</f>
        <v>Ingresos no recibidos Venta de Servicios</v>
      </c>
      <c r="E37" s="18"/>
      <c r="F37" s="18"/>
      <c r="G37" s="18"/>
      <c r="H37" s="23">
        <v>0</v>
      </c>
      <c r="I37" s="18"/>
      <c r="J37" s="18"/>
    </row>
    <row r="38" spans="4:10" ht="13.5">
      <c r="D38" s="21" t="s">
        <v>8</v>
      </c>
      <c r="E38" s="18"/>
      <c r="F38" s="18"/>
      <c r="G38" s="18"/>
      <c r="H38" s="23"/>
      <c r="I38" s="18"/>
      <c r="J38" s="18"/>
    </row>
    <row r="39" spans="4:10" ht="13.5">
      <c r="D39" s="19" t="s">
        <v>9</v>
      </c>
      <c r="E39" s="19"/>
      <c r="F39" s="19"/>
      <c r="G39" s="19"/>
      <c r="H39" s="23">
        <f>H24</f>
        <v>8470345782.200001</v>
      </c>
      <c r="I39" s="18"/>
      <c r="J39" s="18"/>
    </row>
    <row r="40" spans="4:10" ht="13.5" hidden="1">
      <c r="D40" s="19" t="s">
        <v>360</v>
      </c>
      <c r="E40" s="19"/>
      <c r="F40" s="19"/>
      <c r="G40" s="19"/>
      <c r="H40" s="23">
        <v>0</v>
      </c>
      <c r="I40" s="18"/>
      <c r="J40" s="18"/>
    </row>
    <row r="41" spans="4:10" ht="7.5" customHeight="1">
      <c r="D41" s="18"/>
      <c r="E41" s="18"/>
      <c r="F41" s="18"/>
      <c r="G41" s="18"/>
      <c r="H41" s="18"/>
      <c r="I41" s="18"/>
      <c r="J41" s="18"/>
    </row>
    <row r="42" spans="4:10" ht="14.25" thickBot="1">
      <c r="D42" s="16" t="s">
        <v>354</v>
      </c>
      <c r="E42" s="16"/>
      <c r="F42" s="16"/>
      <c r="G42" s="16"/>
      <c r="H42" s="24"/>
      <c r="I42" s="24"/>
      <c r="J42" s="25">
        <f>+H35+H36-H39-H40</f>
        <v>5544217426.133055</v>
      </c>
    </row>
    <row r="43" spans="4:10" ht="14.25" hidden="1" thickTop="1">
      <c r="D43" s="18"/>
      <c r="E43" s="18"/>
      <c r="F43" s="18"/>
      <c r="G43" s="18"/>
      <c r="H43" s="18"/>
      <c r="I43" s="18"/>
      <c r="J43" s="18"/>
    </row>
    <row r="44" spans="4:10" ht="14.25" hidden="1" thickTop="1">
      <c r="D44" s="18"/>
      <c r="E44" s="18"/>
      <c r="F44" s="18"/>
      <c r="G44" s="18"/>
      <c r="H44" s="18"/>
      <c r="I44" s="18"/>
      <c r="J44" s="22"/>
    </row>
    <row r="45" spans="4:11" ht="13.5" hidden="1">
      <c r="D45" s="296" t="s">
        <v>370</v>
      </c>
      <c r="E45" s="297"/>
      <c r="F45" s="298" t="s">
        <v>353</v>
      </c>
      <c r="G45" s="18"/>
      <c r="H45" s="254"/>
      <c r="I45" s="18"/>
      <c r="J45" s="22"/>
      <c r="K45" s="181" t="s">
        <v>353</v>
      </c>
    </row>
    <row r="46" spans="4:10" ht="7.5" customHeight="1" thickTop="1">
      <c r="D46" s="299"/>
      <c r="E46" s="299"/>
      <c r="F46" s="195"/>
      <c r="G46" s="23"/>
      <c r="H46" s="23"/>
      <c r="I46" s="23"/>
      <c r="J46" s="181"/>
    </row>
    <row r="47" spans="4:10" ht="13.5" hidden="1">
      <c r="D47" s="300" t="s">
        <v>368</v>
      </c>
      <c r="E47" s="299"/>
      <c r="F47" s="196">
        <f>SUM(F48:F54)</f>
        <v>0</v>
      </c>
      <c r="G47" s="28"/>
      <c r="H47" s="23" t="s">
        <v>353</v>
      </c>
      <c r="I47" s="279"/>
      <c r="J47" s="23"/>
    </row>
    <row r="48" spans="4:10" ht="13.5" hidden="1">
      <c r="D48" s="301" t="s">
        <v>37</v>
      </c>
      <c r="E48" s="302"/>
      <c r="F48" s="303">
        <v>0</v>
      </c>
      <c r="G48" s="23"/>
      <c r="H48" s="23" t="s">
        <v>353</v>
      </c>
      <c r="I48" s="279"/>
      <c r="J48" s="23"/>
    </row>
    <row r="49" spans="4:12" ht="13.5" hidden="1">
      <c r="D49" s="301" t="s">
        <v>38</v>
      </c>
      <c r="E49" s="302"/>
      <c r="F49" s="303">
        <v>0</v>
      </c>
      <c r="G49" s="23"/>
      <c r="H49" s="284"/>
      <c r="I49" s="284"/>
      <c r="J49" s="284"/>
      <c r="L49" s="181" t="s">
        <v>353</v>
      </c>
    </row>
    <row r="50" spans="4:10" ht="13.5" hidden="1">
      <c r="D50" s="301" t="s">
        <v>356</v>
      </c>
      <c r="E50" s="302"/>
      <c r="F50" s="303">
        <v>0</v>
      </c>
      <c r="G50" s="23"/>
      <c r="H50" s="285"/>
      <c r="I50" s="284"/>
      <c r="J50" s="284"/>
    </row>
    <row r="51" spans="4:10" ht="13.5" hidden="1">
      <c r="D51" s="301" t="s">
        <v>357</v>
      </c>
      <c r="E51" s="302"/>
      <c r="F51" s="303">
        <v>0</v>
      </c>
      <c r="G51" s="23"/>
      <c r="H51" s="285"/>
      <c r="I51" s="284"/>
      <c r="J51" s="284"/>
    </row>
    <row r="52" spans="4:10" ht="13.5" hidden="1">
      <c r="D52" s="301" t="s">
        <v>39</v>
      </c>
      <c r="E52" s="302"/>
      <c r="F52" s="303">
        <v>0</v>
      </c>
      <c r="G52" s="23"/>
      <c r="H52" s="286"/>
      <c r="I52" s="284"/>
      <c r="J52" s="284"/>
    </row>
    <row r="53" spans="4:10" ht="13.5" hidden="1">
      <c r="D53" s="301" t="s">
        <v>331</v>
      </c>
      <c r="E53" s="302"/>
      <c r="F53" s="303">
        <v>0</v>
      </c>
      <c r="G53" s="23"/>
      <c r="H53" s="285"/>
      <c r="I53" s="284"/>
      <c r="J53" s="287"/>
    </row>
    <row r="54" spans="4:10" ht="13.5" hidden="1">
      <c r="D54" s="301" t="s">
        <v>371</v>
      </c>
      <c r="E54" s="302"/>
      <c r="F54" s="304">
        <v>0</v>
      </c>
      <c r="H54" s="288"/>
      <c r="I54" s="284"/>
      <c r="J54" s="284"/>
    </row>
    <row r="55" spans="4:10" ht="13.5" hidden="1" collapsed="1">
      <c r="D55" s="305" t="s">
        <v>369</v>
      </c>
      <c r="E55" s="306"/>
      <c r="F55" s="307">
        <f>+F61+F64+F89+F93+F96+F97+F99+F100</f>
        <v>5544217425.868657</v>
      </c>
      <c r="G55" s="28"/>
      <c r="H55" s="289"/>
      <c r="I55" s="284"/>
      <c r="J55" s="284"/>
    </row>
    <row r="56" spans="4:10" ht="13.5" hidden="1">
      <c r="D56" s="308" t="s">
        <v>394</v>
      </c>
      <c r="E56" s="306"/>
      <c r="F56" s="309">
        <v>43885945.0661</v>
      </c>
      <c r="G56" s="28"/>
      <c r="H56" s="289" t="s">
        <v>413</v>
      </c>
      <c r="I56" s="284"/>
      <c r="J56" s="284"/>
    </row>
    <row r="57" spans="4:10" ht="13.5" hidden="1" outlineLevel="1">
      <c r="D57" s="308" t="s">
        <v>420</v>
      </c>
      <c r="E57" s="306"/>
      <c r="F57" s="309">
        <v>13161097.61</v>
      </c>
      <c r="G57" s="28"/>
      <c r="H57" s="289"/>
      <c r="I57" s="284"/>
      <c r="J57" s="284"/>
    </row>
    <row r="58" spans="4:10" ht="13.5" hidden="1" outlineLevel="1">
      <c r="D58" s="308" t="s">
        <v>421</v>
      </c>
      <c r="E58" s="306"/>
      <c r="F58" s="309">
        <v>16796300.580000013</v>
      </c>
      <c r="G58" s="28"/>
      <c r="H58" s="289"/>
      <c r="I58" s="284"/>
      <c r="J58" s="284"/>
    </row>
    <row r="59" spans="4:10" ht="13.5" hidden="1" outlineLevel="1">
      <c r="D59" s="308" t="s">
        <v>422</v>
      </c>
      <c r="E59" s="306"/>
      <c r="F59" s="309">
        <v>94946334.19620001</v>
      </c>
      <c r="G59" s="28"/>
      <c r="H59" s="289"/>
      <c r="I59" s="284"/>
      <c r="J59" s="284"/>
    </row>
    <row r="60" spans="4:10" ht="13.5" hidden="1" outlineLevel="1">
      <c r="D60" s="308" t="s">
        <v>423</v>
      </c>
      <c r="E60" s="306"/>
      <c r="F60" s="309">
        <v>158435927.88250005</v>
      </c>
      <c r="G60" s="28"/>
      <c r="H60" s="289"/>
      <c r="I60" s="284"/>
      <c r="J60" s="284"/>
    </row>
    <row r="61" spans="4:10" ht="13.5" hidden="1" outlineLevel="1">
      <c r="D61" s="310" t="s">
        <v>424</v>
      </c>
      <c r="E61" s="306"/>
      <c r="F61" s="311">
        <f>SUM(F56:F60)</f>
        <v>327225605.33480006</v>
      </c>
      <c r="G61" s="28"/>
      <c r="H61" s="289"/>
      <c r="I61" s="284"/>
      <c r="J61" s="284"/>
    </row>
    <row r="62" spans="4:10" ht="13.5" hidden="1" outlineLevel="1">
      <c r="D62" s="308"/>
      <c r="E62" s="306"/>
      <c r="F62" s="309"/>
      <c r="G62" s="28"/>
      <c r="H62" s="289"/>
      <c r="I62" s="284"/>
      <c r="J62" s="284"/>
    </row>
    <row r="63" spans="4:10" ht="13.5" hidden="1" outlineLevel="1">
      <c r="D63" s="308" t="s">
        <v>425</v>
      </c>
      <c r="E63" s="306"/>
      <c r="F63" s="309">
        <v>93879839.10619998</v>
      </c>
      <c r="G63" s="28"/>
      <c r="H63" s="289"/>
      <c r="I63" s="284"/>
      <c r="J63" s="284"/>
    </row>
    <row r="64" spans="4:10" ht="13.5" hidden="1" outlineLevel="1">
      <c r="D64" s="310" t="s">
        <v>426</v>
      </c>
      <c r="E64" s="306"/>
      <c r="F64" s="311">
        <f>+F63</f>
        <v>93879839.10619998</v>
      </c>
      <c r="G64" s="28"/>
      <c r="H64" s="289"/>
      <c r="I64" s="284"/>
      <c r="J64" s="284"/>
    </row>
    <row r="65" spans="4:10" ht="13.5" hidden="1" outlineLevel="1">
      <c r="D65" s="308"/>
      <c r="E65" s="306"/>
      <c r="F65" s="309"/>
      <c r="G65" s="28"/>
      <c r="H65" s="289"/>
      <c r="I65" s="284"/>
      <c r="J65" s="284"/>
    </row>
    <row r="66" spans="4:10" ht="13.5" hidden="1" outlineLevel="1">
      <c r="D66" s="308" t="s">
        <v>395</v>
      </c>
      <c r="E66" s="306"/>
      <c r="F66" s="309">
        <v>2988613304.9362</v>
      </c>
      <c r="G66" s="28"/>
      <c r="H66" s="289"/>
      <c r="I66" s="284"/>
      <c r="J66" s="284"/>
    </row>
    <row r="67" spans="4:10" ht="13.5" hidden="1" outlineLevel="1">
      <c r="D67" s="308" t="s">
        <v>396</v>
      </c>
      <c r="E67" s="306"/>
      <c r="F67" s="309">
        <v>97855608.5</v>
      </c>
      <c r="G67" s="28"/>
      <c r="H67" s="289"/>
      <c r="I67" s="284"/>
      <c r="J67" s="284"/>
    </row>
    <row r="68" spans="4:10" ht="13.5" hidden="1" outlineLevel="1">
      <c r="D68" s="308" t="s">
        <v>397</v>
      </c>
      <c r="E68" s="306"/>
      <c r="F68" s="309">
        <v>28743297.1707</v>
      </c>
      <c r="G68" s="28"/>
      <c r="H68" s="289"/>
      <c r="I68" s="284"/>
      <c r="J68" s="284"/>
    </row>
    <row r="69" spans="4:10" ht="13.5" hidden="1" outlineLevel="1">
      <c r="D69" s="308" t="s">
        <v>398</v>
      </c>
      <c r="E69" s="306"/>
      <c r="F69" s="309">
        <v>145212830.04799998</v>
      </c>
      <c r="G69" s="28"/>
      <c r="H69" s="289"/>
      <c r="I69" s="284"/>
      <c r="J69" s="284"/>
    </row>
    <row r="70" spans="4:10" ht="13.5" hidden="1" outlineLevel="1">
      <c r="D70" s="308" t="s">
        <v>399</v>
      </c>
      <c r="E70" s="306"/>
      <c r="F70" s="309">
        <v>156701939.99</v>
      </c>
      <c r="G70" s="28"/>
      <c r="H70" s="289"/>
      <c r="I70" s="284"/>
      <c r="J70" s="284"/>
    </row>
    <row r="71" spans="4:10" ht="13.5" hidden="1">
      <c r="D71" s="308" t="s">
        <v>400</v>
      </c>
      <c r="E71" s="306"/>
      <c r="F71" s="309">
        <v>67618834.47</v>
      </c>
      <c r="G71" s="28"/>
      <c r="H71" s="289"/>
      <c r="I71" s="284"/>
      <c r="J71" s="284"/>
    </row>
    <row r="72" spans="4:10" ht="13.5" hidden="1" outlineLevel="1">
      <c r="D72" s="308" t="s">
        <v>401</v>
      </c>
      <c r="E72" s="306"/>
      <c r="F72" s="309">
        <v>27032626.870000005</v>
      </c>
      <c r="G72" s="28"/>
      <c r="H72" s="289"/>
      <c r="I72" s="284"/>
      <c r="J72" s="284"/>
    </row>
    <row r="73" spans="4:10" ht="13.5" hidden="1" outlineLevel="1">
      <c r="D73" s="308" t="s">
        <v>427</v>
      </c>
      <c r="E73" s="306"/>
      <c r="F73" s="309">
        <v>56677192.620000005</v>
      </c>
      <c r="G73" s="28"/>
      <c r="H73" s="289"/>
      <c r="I73" s="284"/>
      <c r="J73" s="284"/>
    </row>
    <row r="74" spans="4:10" ht="14.25" customHeight="1" hidden="1">
      <c r="D74" s="308" t="s">
        <v>428</v>
      </c>
      <c r="E74" s="306"/>
      <c r="F74" s="309">
        <v>11548627.439999998</v>
      </c>
      <c r="G74" s="28"/>
      <c r="H74" s="289"/>
      <c r="I74" s="284"/>
      <c r="J74" s="284"/>
    </row>
    <row r="75" spans="4:10" ht="14.25" customHeight="1" hidden="1" outlineLevel="1">
      <c r="D75" s="308" t="s">
        <v>402</v>
      </c>
      <c r="E75" s="306"/>
      <c r="F75" s="309">
        <v>92464281.58490002</v>
      </c>
      <c r="G75" s="28"/>
      <c r="H75" s="289"/>
      <c r="I75" s="284"/>
      <c r="J75" s="284"/>
    </row>
    <row r="76" spans="4:10" ht="14.25" customHeight="1" hidden="1" outlineLevel="1">
      <c r="D76" s="308" t="s">
        <v>403</v>
      </c>
      <c r="E76" s="306"/>
      <c r="F76" s="309">
        <v>29948593.19</v>
      </c>
      <c r="G76" s="28"/>
      <c r="H76" s="289"/>
      <c r="I76" s="284"/>
      <c r="J76" s="284"/>
    </row>
    <row r="77" spans="4:10" ht="14.25" customHeight="1" hidden="1" outlineLevel="1">
      <c r="D77" s="308" t="s">
        <v>404</v>
      </c>
      <c r="E77" s="306"/>
      <c r="F77" s="309">
        <v>124657903.79000002</v>
      </c>
      <c r="G77" s="28"/>
      <c r="H77" s="289"/>
      <c r="I77" s="284"/>
      <c r="J77" s="284"/>
    </row>
    <row r="78" spans="4:10" ht="14.25" customHeight="1" hidden="1" outlineLevel="1">
      <c r="D78" s="308" t="s">
        <v>405</v>
      </c>
      <c r="E78" s="306"/>
      <c r="F78" s="309">
        <v>30082402.620000005</v>
      </c>
      <c r="G78" s="28"/>
      <c r="H78" s="289"/>
      <c r="I78" s="284"/>
      <c r="J78" s="284"/>
    </row>
    <row r="79" spans="4:10" ht="14.25" customHeight="1" hidden="1" outlineLevel="1">
      <c r="D79" s="308" t="s">
        <v>406</v>
      </c>
      <c r="E79" s="306"/>
      <c r="F79" s="309">
        <v>20821715.700000003</v>
      </c>
      <c r="G79" s="28"/>
      <c r="H79" s="289"/>
      <c r="I79" s="284"/>
      <c r="J79" s="284"/>
    </row>
    <row r="80" spans="4:10" ht="14.25" customHeight="1" hidden="1" outlineLevel="1">
      <c r="D80" s="308" t="s">
        <v>407</v>
      </c>
      <c r="E80" s="306"/>
      <c r="F80" s="309">
        <v>38913736.91</v>
      </c>
      <c r="G80" s="28"/>
      <c r="H80" s="289"/>
      <c r="I80" s="284"/>
      <c r="J80" s="284"/>
    </row>
    <row r="81" spans="4:10" ht="14.25" customHeight="1" hidden="1" outlineLevel="1">
      <c r="D81" s="308" t="s">
        <v>408</v>
      </c>
      <c r="E81" s="306"/>
      <c r="F81" s="309">
        <v>55091011.47999999</v>
      </c>
      <c r="G81" s="28"/>
      <c r="H81" s="289"/>
      <c r="I81" s="284"/>
      <c r="J81" s="284"/>
    </row>
    <row r="82" spans="4:10" ht="14.25" customHeight="1" hidden="1" outlineLevel="1">
      <c r="D82" s="308" t="s">
        <v>409</v>
      </c>
      <c r="E82" s="306"/>
      <c r="F82" s="309">
        <v>80517406.71000001</v>
      </c>
      <c r="G82" s="28"/>
      <c r="H82" s="289"/>
      <c r="I82" s="284"/>
      <c r="J82" s="284"/>
    </row>
    <row r="83" spans="4:10" ht="14.25" customHeight="1" hidden="1" outlineLevel="1">
      <c r="D83" s="308" t="s">
        <v>429</v>
      </c>
      <c r="E83" s="306"/>
      <c r="F83" s="309">
        <v>0.44999998807907104</v>
      </c>
      <c r="G83" s="28"/>
      <c r="H83" s="289"/>
      <c r="I83" s="284"/>
      <c r="J83" s="284"/>
    </row>
    <row r="84" spans="4:10" ht="14.25" customHeight="1" hidden="1" outlineLevel="1">
      <c r="D84" s="308" t="s">
        <v>410</v>
      </c>
      <c r="E84" s="306"/>
      <c r="F84" s="309">
        <v>9011485.280000001</v>
      </c>
      <c r="G84" s="28"/>
      <c r="H84" s="289"/>
      <c r="I84" s="284"/>
      <c r="J84" s="284"/>
    </row>
    <row r="85" spans="4:10" ht="14.25" customHeight="1" hidden="1" outlineLevel="1">
      <c r="D85" s="308" t="s">
        <v>411</v>
      </c>
      <c r="E85" s="306"/>
      <c r="F85" s="309">
        <v>939519935.9486</v>
      </c>
      <c r="G85" s="28"/>
      <c r="H85" s="289"/>
      <c r="I85" s="284"/>
      <c r="J85" s="284"/>
    </row>
    <row r="86" spans="4:10" ht="14.25" customHeight="1" hidden="1" outlineLevel="1">
      <c r="D86" s="308" t="s">
        <v>430</v>
      </c>
      <c r="E86" s="306"/>
      <c r="F86" s="309">
        <v>41043581.93000002</v>
      </c>
      <c r="G86" s="28"/>
      <c r="H86" s="289"/>
      <c r="I86" s="284"/>
      <c r="J86" s="284"/>
    </row>
    <row r="87" spans="4:10" ht="14.25" customHeight="1" hidden="1" outlineLevel="1">
      <c r="D87" s="308" t="s">
        <v>412</v>
      </c>
      <c r="E87" s="306"/>
      <c r="F87" s="309">
        <v>7181769.39</v>
      </c>
      <c r="G87" s="28"/>
      <c r="H87" s="289"/>
      <c r="I87" s="284"/>
      <c r="J87" s="284"/>
    </row>
    <row r="88" spans="4:10" ht="14.25" customHeight="1" hidden="1" outlineLevel="1">
      <c r="D88" s="308" t="s">
        <v>431</v>
      </c>
      <c r="E88" s="306"/>
      <c r="F88" s="309">
        <v>4287311.16</v>
      </c>
      <c r="G88" s="28"/>
      <c r="H88" s="289"/>
      <c r="I88" s="284"/>
      <c r="J88" s="284"/>
    </row>
    <row r="89" spans="4:10" ht="14.25" customHeight="1" hidden="1" outlineLevel="1">
      <c r="D89" s="310" t="s">
        <v>432</v>
      </c>
      <c r="E89" s="306"/>
      <c r="F89" s="311">
        <f>SUM(F66:F88)</f>
        <v>5053545398.1884</v>
      </c>
      <c r="G89" s="28"/>
      <c r="H89" s="289"/>
      <c r="I89" s="284"/>
      <c r="J89" s="284"/>
    </row>
    <row r="90" spans="4:10" ht="14.25" customHeight="1" hidden="1" outlineLevel="1">
      <c r="D90" s="308"/>
      <c r="E90" s="306"/>
      <c r="F90" s="309"/>
      <c r="G90" s="28"/>
      <c r="H90" s="289"/>
      <c r="I90" s="284"/>
      <c r="J90" s="284"/>
    </row>
    <row r="91" spans="4:10" ht="14.25" customHeight="1" hidden="1" outlineLevel="1">
      <c r="D91" s="308" t="s">
        <v>433</v>
      </c>
      <c r="E91" s="306"/>
      <c r="F91" s="309">
        <v>107174354.25620002</v>
      </c>
      <c r="G91" s="28"/>
      <c r="H91" s="289"/>
      <c r="I91" s="284"/>
      <c r="J91" s="284"/>
    </row>
    <row r="92" spans="4:10" ht="14.25" customHeight="1" hidden="1" outlineLevel="1">
      <c r="D92" s="308" t="s">
        <v>434</v>
      </c>
      <c r="E92" s="306"/>
      <c r="F92" s="309">
        <v>16770976.650000006</v>
      </c>
      <c r="G92" s="28"/>
      <c r="H92" s="289"/>
      <c r="I92" s="284"/>
      <c r="J92" s="284"/>
    </row>
    <row r="93" spans="4:10" ht="14.25" customHeight="1" hidden="1" outlineLevel="1">
      <c r="D93" s="310" t="s">
        <v>435</v>
      </c>
      <c r="E93" s="306"/>
      <c r="F93" s="311">
        <v>123945330.90620002</v>
      </c>
      <c r="G93" s="28"/>
      <c r="H93" s="289"/>
      <c r="I93" s="284"/>
      <c r="J93" s="284"/>
    </row>
    <row r="94" spans="4:6" s="255" customFormat="1" ht="14.25" customHeight="1" hidden="1">
      <c r="D94" s="312"/>
      <c r="E94" s="312"/>
      <c r="F94" s="312"/>
    </row>
    <row r="95" spans="4:10" ht="14.25" customHeight="1" hidden="1">
      <c r="D95" s="313"/>
      <c r="E95" s="306"/>
      <c r="F95" s="312"/>
      <c r="G95" s="28"/>
      <c r="H95" s="289"/>
      <c r="I95" s="284"/>
      <c r="J95" s="284"/>
    </row>
    <row r="96" spans="4:10" ht="14.25" customHeight="1" hidden="1">
      <c r="D96" s="312" t="s">
        <v>417</v>
      </c>
      <c r="E96" s="306"/>
      <c r="F96" s="312">
        <v>89497992.45</v>
      </c>
      <c r="G96" s="28"/>
      <c r="H96" s="289"/>
      <c r="I96" s="284"/>
      <c r="J96" s="284"/>
    </row>
    <row r="97" spans="4:10" ht="13.5" hidden="1">
      <c r="D97" s="194" t="s">
        <v>375</v>
      </c>
      <c r="E97" s="194"/>
      <c r="F97" s="312">
        <v>1008166.96</v>
      </c>
      <c r="G97" s="15"/>
      <c r="H97" s="18"/>
      <c r="I97" s="15"/>
      <c r="J97" s="15"/>
    </row>
    <row r="98" spans="4:10" ht="13.5" hidden="1">
      <c r="D98" s="194"/>
      <c r="E98" s="194"/>
      <c r="F98" s="194"/>
      <c r="G98" s="15"/>
      <c r="H98" s="18"/>
      <c r="I98" s="15"/>
      <c r="J98" s="15"/>
    </row>
    <row r="99" spans="4:10" ht="13.5" hidden="1">
      <c r="D99" s="194" t="s">
        <v>436</v>
      </c>
      <c r="E99" s="194"/>
      <c r="F99" s="314">
        <f>-'[1]Ingresos'!$F$7</f>
        <v>-77699999.99694347</v>
      </c>
      <c r="G99" s="15"/>
      <c r="H99" s="18"/>
      <c r="I99" s="15"/>
      <c r="J99" s="15"/>
    </row>
    <row r="100" spans="4:10" ht="13.5" hidden="1">
      <c r="D100" s="194" t="s">
        <v>437</v>
      </c>
      <c r="E100" s="194"/>
      <c r="F100" s="314">
        <f>-'[1]Ingresos'!$F$15</f>
        <v>-67184907.07999998</v>
      </c>
      <c r="G100" s="15"/>
      <c r="H100" s="18"/>
      <c r="I100" s="15"/>
      <c r="J100" s="15"/>
    </row>
    <row r="101" spans="4:10" ht="13.5" hidden="1">
      <c r="D101" s="15"/>
      <c r="E101" s="15"/>
      <c r="F101" s="15"/>
      <c r="G101" s="15"/>
      <c r="H101" s="18"/>
      <c r="I101" s="15"/>
      <c r="J101" s="15"/>
    </row>
    <row r="102" spans="4:10" ht="14.25" thickBot="1">
      <c r="D102" s="268"/>
      <c r="E102" s="268"/>
      <c r="F102" s="269"/>
      <c r="G102" s="269"/>
      <c r="H102" s="269"/>
      <c r="I102" s="270"/>
      <c r="J102" s="269"/>
    </row>
    <row r="103" spans="4:10" ht="14.25" thickTop="1">
      <c r="D103" s="252"/>
      <c r="E103" s="252"/>
      <c r="F103" s="253"/>
      <c r="G103" s="252"/>
      <c r="H103" s="252"/>
      <c r="I103" s="252"/>
      <c r="J103" s="252"/>
    </row>
  </sheetData>
  <sheetProtection/>
  <mergeCells count="9">
    <mergeCell ref="D10:J10"/>
    <mergeCell ref="D32:J32"/>
    <mergeCell ref="D9:J9"/>
    <mergeCell ref="D1:J1"/>
    <mergeCell ref="D2:J2"/>
    <mergeCell ref="D3:J3"/>
    <mergeCell ref="D4:J4"/>
    <mergeCell ref="D7:J7"/>
    <mergeCell ref="D8:J8"/>
  </mergeCells>
  <printOptions horizontalCentered="1"/>
  <pageMargins left="0.5905511811023623" right="0.5905511811023623" top="0.7874015748031497" bottom="0.7874015748031497" header="0.5905511811023623" footer="0.5905511811023623"/>
  <pageSetup firstPageNumber="1" useFirstPageNumber="1" fitToHeight="0" horizontalDpi="600" verticalDpi="600" orientation="portrait" scale="90" r:id="rId2"/>
  <headerFooter alignWithMargins="0">
    <oddFooter>&amp;C&amp;8&amp;P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57"/>
  <sheetViews>
    <sheetView showGridLines="0" zoomScalePageLayoutView="0" workbookViewId="0" topLeftCell="B2">
      <selection activeCell="B4" sqref="B4:E4"/>
    </sheetView>
  </sheetViews>
  <sheetFormatPr defaultColWidth="11.421875" defaultRowHeight="12.75"/>
  <cols>
    <col min="1" max="1" width="2.57421875" style="0" hidden="1" customWidth="1"/>
    <col min="2" max="2" width="54.00390625" style="14" customWidth="1"/>
    <col min="3" max="3" width="5.28125" style="14" customWidth="1"/>
    <col min="4" max="4" width="13.7109375" style="194" bestFit="1" customWidth="1"/>
    <col min="5" max="5" width="15.8515625" style="0" bestFit="1" customWidth="1"/>
    <col min="6" max="6" width="0" style="0" hidden="1" customWidth="1"/>
    <col min="7" max="7" width="2.421875" style="0" customWidth="1"/>
    <col min="8" max="8" width="12.7109375" style="0" bestFit="1" customWidth="1"/>
  </cols>
  <sheetData>
    <row r="1" ht="12.75" hidden="1"/>
    <row r="2" spans="2:9" s="1" customFormat="1" ht="15" customHeight="1">
      <c r="B2" s="189"/>
      <c r="C2" s="189"/>
      <c r="D2" s="189"/>
      <c r="E2" s="189"/>
      <c r="F2" s="189"/>
      <c r="G2" s="189"/>
      <c r="H2" s="23"/>
      <c r="I2" s="190"/>
    </row>
    <row r="3" spans="2:9" s="1" customFormat="1" ht="15" customHeight="1">
      <c r="B3" s="336" t="s">
        <v>325</v>
      </c>
      <c r="C3" s="336"/>
      <c r="D3" s="336"/>
      <c r="E3" s="336"/>
      <c r="F3" s="191"/>
      <c r="G3" s="191"/>
      <c r="H3" s="23"/>
      <c r="I3" s="190"/>
    </row>
    <row r="4" spans="2:9" s="1" customFormat="1" ht="15.75" customHeight="1">
      <c r="B4" s="336" t="s">
        <v>0</v>
      </c>
      <c r="C4" s="336"/>
      <c r="D4" s="336"/>
      <c r="E4" s="336"/>
      <c r="F4" s="191"/>
      <c r="G4" s="191"/>
      <c r="H4" s="23"/>
      <c r="I4" s="190"/>
    </row>
    <row r="5" spans="2:9" s="1" customFormat="1" ht="12" customHeight="1" thickBot="1">
      <c r="B5" s="192"/>
      <c r="C5" s="192"/>
      <c r="D5" s="192"/>
      <c r="E5" s="192"/>
      <c r="F5" s="192"/>
      <c r="G5" s="193"/>
      <c r="H5" s="23"/>
      <c r="I5" s="190"/>
    </row>
    <row r="6" ht="8.25" customHeight="1" thickTop="1"/>
    <row r="7" spans="2:5" ht="15" customHeight="1">
      <c r="B7" s="337" t="s">
        <v>438</v>
      </c>
      <c r="C7" s="337"/>
      <c r="D7" s="337"/>
      <c r="E7" s="337"/>
    </row>
    <row r="8" ht="6" customHeight="1"/>
    <row r="9" spans="2:4" ht="12.75">
      <c r="B9" s="315" t="s">
        <v>370</v>
      </c>
      <c r="C9" s="306"/>
      <c r="D9" s="298" t="s">
        <v>353</v>
      </c>
    </row>
    <row r="10" ht="6" customHeight="1"/>
    <row r="11" spans="2:4" ht="12.75">
      <c r="B11" s="305" t="s">
        <v>369</v>
      </c>
      <c r="C11" s="306"/>
      <c r="D11" s="307">
        <f>+D18+D21+D46+D50+D52+D53+D55+D56</f>
        <v>5544217425.868657</v>
      </c>
    </row>
    <row r="12" ht="6" customHeight="1"/>
    <row r="13" spans="2:4" ht="12.75">
      <c r="B13" s="308" t="s">
        <v>394</v>
      </c>
      <c r="C13" s="306"/>
      <c r="D13" s="309">
        <v>43885945.0661</v>
      </c>
    </row>
    <row r="14" spans="2:4" ht="12.75">
      <c r="B14" s="308" t="s">
        <v>420</v>
      </c>
      <c r="C14" s="306"/>
      <c r="D14" s="309">
        <v>13161097.61</v>
      </c>
    </row>
    <row r="15" spans="2:4" ht="12.75">
      <c r="B15" s="308" t="s">
        <v>421</v>
      </c>
      <c r="C15" s="306"/>
      <c r="D15" s="309">
        <v>16796300.580000013</v>
      </c>
    </row>
    <row r="16" spans="2:4" ht="12.75">
      <c r="B16" s="308" t="s">
        <v>422</v>
      </c>
      <c r="C16" s="306"/>
      <c r="D16" s="309">
        <v>94946334.19620001</v>
      </c>
    </row>
    <row r="17" spans="2:4" ht="12.75">
      <c r="B17" s="308" t="s">
        <v>423</v>
      </c>
      <c r="C17" s="306"/>
      <c r="D17" s="309">
        <v>158435927.88250005</v>
      </c>
    </row>
    <row r="18" spans="2:4" ht="12.75">
      <c r="B18" s="310" t="s">
        <v>424</v>
      </c>
      <c r="C18" s="306"/>
      <c r="D18" s="311">
        <f>SUM(D13:D17)</f>
        <v>327225605.33480006</v>
      </c>
    </row>
    <row r="19" ht="6" customHeight="1"/>
    <row r="20" spans="2:4" ht="12.75">
      <c r="B20" s="308" t="s">
        <v>425</v>
      </c>
      <c r="C20" s="306"/>
      <c r="D20" s="309">
        <v>93879839.10619998</v>
      </c>
    </row>
    <row r="21" spans="2:4" ht="12.75">
      <c r="B21" s="310" t="s">
        <v>426</v>
      </c>
      <c r="C21" s="306"/>
      <c r="D21" s="311">
        <f>+D20</f>
        <v>93879839.10619998</v>
      </c>
    </row>
    <row r="22" ht="6" customHeight="1"/>
    <row r="23" spans="2:4" ht="12.75">
      <c r="B23" s="308" t="s">
        <v>395</v>
      </c>
      <c r="C23" s="306"/>
      <c r="D23" s="309">
        <v>2988613304.9362</v>
      </c>
    </row>
    <row r="24" spans="2:4" ht="12.75">
      <c r="B24" s="308" t="s">
        <v>396</v>
      </c>
      <c r="C24" s="306"/>
      <c r="D24" s="309">
        <v>97855608.5</v>
      </c>
    </row>
    <row r="25" spans="2:4" ht="12.75">
      <c r="B25" s="308" t="s">
        <v>397</v>
      </c>
      <c r="C25" s="306"/>
      <c r="D25" s="309">
        <v>28743297.1707</v>
      </c>
    </row>
    <row r="26" spans="2:4" ht="12.75">
      <c r="B26" s="308" t="s">
        <v>398</v>
      </c>
      <c r="C26" s="306"/>
      <c r="D26" s="309">
        <v>145212830.04799998</v>
      </c>
    </row>
    <row r="27" spans="2:4" ht="12.75">
      <c r="B27" s="308" t="s">
        <v>399</v>
      </c>
      <c r="C27" s="306"/>
      <c r="D27" s="309">
        <v>156701939.99</v>
      </c>
    </row>
    <row r="28" spans="2:4" ht="12.75">
      <c r="B28" s="308" t="s">
        <v>400</v>
      </c>
      <c r="C28" s="306"/>
      <c r="D28" s="309">
        <v>67618834.47</v>
      </c>
    </row>
    <row r="29" spans="2:4" ht="12.75">
      <c r="B29" s="308" t="s">
        <v>401</v>
      </c>
      <c r="C29" s="306"/>
      <c r="D29" s="309">
        <v>27032626.870000005</v>
      </c>
    </row>
    <row r="30" spans="2:4" ht="12.75">
      <c r="B30" s="308" t="s">
        <v>427</v>
      </c>
      <c r="C30" s="306"/>
      <c r="D30" s="309">
        <v>56677192.620000005</v>
      </c>
    </row>
    <row r="31" spans="2:4" ht="12.75">
      <c r="B31" s="308" t="s">
        <v>428</v>
      </c>
      <c r="C31" s="306"/>
      <c r="D31" s="309">
        <v>11548627.439999998</v>
      </c>
    </row>
    <row r="32" spans="2:4" ht="12.75">
      <c r="B32" s="308" t="s">
        <v>402</v>
      </c>
      <c r="C32" s="306"/>
      <c r="D32" s="309">
        <v>92464281.58490002</v>
      </c>
    </row>
    <row r="33" spans="2:4" ht="12.75">
      <c r="B33" s="308" t="s">
        <v>403</v>
      </c>
      <c r="C33" s="306"/>
      <c r="D33" s="309">
        <v>29948593.19</v>
      </c>
    </row>
    <row r="34" spans="2:4" ht="12.75">
      <c r="B34" s="308" t="s">
        <v>404</v>
      </c>
      <c r="C34" s="306"/>
      <c r="D34" s="309">
        <v>124657903.79000002</v>
      </c>
    </row>
    <row r="35" spans="2:4" ht="12.75">
      <c r="B35" s="308" t="s">
        <v>405</v>
      </c>
      <c r="C35" s="306"/>
      <c r="D35" s="309">
        <v>30082402.620000005</v>
      </c>
    </row>
    <row r="36" spans="2:4" ht="12.75">
      <c r="B36" s="308" t="s">
        <v>406</v>
      </c>
      <c r="C36" s="306"/>
      <c r="D36" s="309">
        <v>20821715.700000003</v>
      </c>
    </row>
    <row r="37" spans="2:4" ht="12.75">
      <c r="B37" s="308" t="s">
        <v>407</v>
      </c>
      <c r="C37" s="306"/>
      <c r="D37" s="309">
        <v>38913736.91</v>
      </c>
    </row>
    <row r="38" spans="2:4" ht="12.75">
      <c r="B38" s="308" t="s">
        <v>408</v>
      </c>
      <c r="C38" s="306"/>
      <c r="D38" s="309">
        <v>55091011.47999999</v>
      </c>
    </row>
    <row r="39" spans="2:4" ht="12.75">
      <c r="B39" s="308" t="s">
        <v>409</v>
      </c>
      <c r="C39" s="306"/>
      <c r="D39" s="309">
        <v>80517406.71000001</v>
      </c>
    </row>
    <row r="40" spans="2:4" ht="12.75">
      <c r="B40" s="308" t="s">
        <v>429</v>
      </c>
      <c r="C40" s="306"/>
      <c r="D40" s="309">
        <v>0.44999998807907104</v>
      </c>
    </row>
    <row r="41" spans="2:4" ht="12.75">
      <c r="B41" s="308" t="s">
        <v>410</v>
      </c>
      <c r="C41" s="306"/>
      <c r="D41" s="309">
        <v>9011485.280000001</v>
      </c>
    </row>
    <row r="42" spans="2:4" ht="12.75">
      <c r="B42" s="308" t="s">
        <v>411</v>
      </c>
      <c r="C42" s="306"/>
      <c r="D42" s="309">
        <v>939519935.9486</v>
      </c>
    </row>
    <row r="43" spans="2:4" ht="12.75">
      <c r="B43" s="308" t="s">
        <v>430</v>
      </c>
      <c r="C43" s="306"/>
      <c r="D43" s="309">
        <v>41043581.93000002</v>
      </c>
    </row>
    <row r="44" spans="2:4" ht="12.75">
      <c r="B44" s="308" t="s">
        <v>412</v>
      </c>
      <c r="C44" s="306"/>
      <c r="D44" s="309">
        <v>7181769.39</v>
      </c>
    </row>
    <row r="45" spans="2:4" ht="12.75">
      <c r="B45" s="308" t="s">
        <v>431</v>
      </c>
      <c r="C45" s="306"/>
      <c r="D45" s="309">
        <v>4287311.16</v>
      </c>
    </row>
    <row r="46" spans="2:4" ht="12.75">
      <c r="B46" s="310" t="s">
        <v>432</v>
      </c>
      <c r="C46" s="306"/>
      <c r="D46" s="311">
        <f>SUM(D23:D45)</f>
        <v>5053545398.1884</v>
      </c>
    </row>
    <row r="47" ht="6" customHeight="1"/>
    <row r="48" spans="2:4" ht="12.75">
      <c r="B48" s="308" t="s">
        <v>433</v>
      </c>
      <c r="C48" s="306"/>
      <c r="D48" s="309">
        <v>107174354.25620002</v>
      </c>
    </row>
    <row r="49" spans="2:4" ht="12.75">
      <c r="B49" s="308" t="s">
        <v>434</v>
      </c>
      <c r="C49" s="306"/>
      <c r="D49" s="309">
        <v>16770976.650000006</v>
      </c>
    </row>
    <row r="50" spans="2:4" ht="12.75">
      <c r="B50" s="310" t="s">
        <v>435</v>
      </c>
      <c r="C50" s="306"/>
      <c r="D50" s="311">
        <v>123945330.90620002</v>
      </c>
    </row>
    <row r="51" spans="2:4" ht="12.75">
      <c r="B51" s="312"/>
      <c r="C51" s="312"/>
      <c r="D51" s="312"/>
    </row>
    <row r="52" spans="2:4" ht="12.75">
      <c r="B52" s="308" t="s">
        <v>417</v>
      </c>
      <c r="C52" s="306"/>
      <c r="D52" s="309">
        <v>89497992.45</v>
      </c>
    </row>
    <row r="53" spans="2:4" ht="12.75">
      <c r="B53" s="308" t="s">
        <v>375</v>
      </c>
      <c r="C53" s="306"/>
      <c r="D53" s="309">
        <v>1008166.96</v>
      </c>
    </row>
    <row r="54" spans="2:3" ht="12.75">
      <c r="B54" s="194"/>
      <c r="C54" s="194"/>
    </row>
    <row r="55" spans="2:4" ht="12.75">
      <c r="B55" s="308" t="s">
        <v>436</v>
      </c>
      <c r="C55" s="306"/>
      <c r="D55" s="309">
        <f>-'[1]Ingresos'!$F$7</f>
        <v>-77699999.99694347</v>
      </c>
    </row>
    <row r="56" spans="2:4" ht="12.75">
      <c r="B56" s="308" t="s">
        <v>437</v>
      </c>
      <c r="C56" s="306"/>
      <c r="D56" s="309">
        <f>-'[1]Ingresos'!$F$15</f>
        <v>-67184907.07999998</v>
      </c>
    </row>
    <row r="57" spans="2:4" ht="13.5">
      <c r="B57" s="15"/>
      <c r="C57" s="15"/>
      <c r="D57" s="15"/>
    </row>
  </sheetData>
  <sheetProtection/>
  <mergeCells count="3">
    <mergeCell ref="B3:E3"/>
    <mergeCell ref="B4:E4"/>
    <mergeCell ref="B7:E7"/>
  </mergeCells>
  <printOptions horizontalCentered="1"/>
  <pageMargins left="0.7874015748031497" right="0.7874015748031497" top="0.7874015748031497" bottom="0.7874015748031497" header="0.5905511811023623" footer="0.5905511811023623"/>
  <pageSetup firstPageNumber="2" useFirstPageNumber="1" horizontalDpi="600" verticalDpi="600" orientation="portrait" scale="95" r:id="rId2"/>
  <headerFooter>
    <oddFooter>&amp;C&amp;"Tw Cen MT,Normal"&amp;P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8"/>
  <sheetViews>
    <sheetView showGridLines="0" zoomScalePageLayoutView="0" workbookViewId="0" topLeftCell="A1">
      <selection activeCell="C27" sqref="C27"/>
    </sheetView>
  </sheetViews>
  <sheetFormatPr defaultColWidth="11.421875" defaultRowHeight="12.75"/>
  <cols>
    <col min="1" max="1" width="17.57421875" style="1" bestFit="1" customWidth="1"/>
    <col min="2" max="2" width="42.140625" style="1" customWidth="1"/>
    <col min="3" max="4" width="16.7109375" style="1" customWidth="1"/>
    <col min="5" max="5" width="16.421875" style="1" customWidth="1"/>
    <col min="6" max="6" width="0" style="173" hidden="1" customWidth="1"/>
    <col min="7" max="8" width="11.421875" style="173" customWidth="1"/>
    <col min="9" max="16384" width="11.421875" style="1" customWidth="1"/>
  </cols>
  <sheetData>
    <row r="1" spans="1:5" ht="12.75">
      <c r="A1" s="335" t="s">
        <v>325</v>
      </c>
      <c r="B1" s="335"/>
      <c r="C1" s="335"/>
      <c r="D1" s="335"/>
      <c r="E1" s="335"/>
    </row>
    <row r="2" spans="1:5" ht="12.75">
      <c r="A2" s="335" t="s">
        <v>0</v>
      </c>
      <c r="B2" s="335"/>
      <c r="C2" s="335"/>
      <c r="D2" s="335"/>
      <c r="E2" s="335"/>
    </row>
    <row r="3" spans="1:5" ht="12.75">
      <c r="A3" s="335" t="s">
        <v>85</v>
      </c>
      <c r="B3" s="335"/>
      <c r="C3" s="335"/>
      <c r="D3" s="335"/>
      <c r="E3" s="335"/>
    </row>
    <row r="4" spans="1:5" ht="12.75">
      <c r="A4" s="335" t="s">
        <v>419</v>
      </c>
      <c r="B4" s="335"/>
      <c r="C4" s="335"/>
      <c r="D4" s="335"/>
      <c r="E4" s="335"/>
    </row>
    <row r="5" spans="1:5" ht="12.75">
      <c r="A5" s="197"/>
      <c r="B5" s="197"/>
      <c r="C5" s="197"/>
      <c r="D5" s="197"/>
      <c r="E5" s="197"/>
    </row>
    <row r="6" spans="1:5" ht="13.5" thickBot="1">
      <c r="A6" s="257"/>
      <c r="B6" s="258"/>
      <c r="C6" s="258"/>
      <c r="D6" s="259"/>
      <c r="E6" s="259"/>
    </row>
    <row r="7" spans="1:5" ht="13.5" thickTop="1">
      <c r="A7" s="198"/>
      <c r="B7" s="198"/>
      <c r="C7" s="198"/>
      <c r="D7" s="199"/>
      <c r="E7" s="199"/>
    </row>
    <row r="8" spans="1:5" ht="12.75">
      <c r="A8" s="198"/>
      <c r="B8" s="198"/>
      <c r="C8" s="198"/>
      <c r="D8" s="199"/>
      <c r="E8" s="199"/>
    </row>
    <row r="9" spans="1:6" ht="15" customHeight="1">
      <c r="A9" s="200"/>
      <c r="B9" s="11" t="s">
        <v>41</v>
      </c>
      <c r="C9" s="12"/>
      <c r="D9" s="12"/>
      <c r="E9" s="13">
        <f>+E14+E22+E30+E34+E39</f>
        <v>14014563208.333055</v>
      </c>
      <c r="F9" s="231">
        <f>+F14+F22+F39</f>
        <v>1</v>
      </c>
    </row>
    <row r="10" spans="1:5" ht="12.75">
      <c r="A10" s="198"/>
      <c r="B10" s="198"/>
      <c r="C10" s="210"/>
      <c r="D10" s="210"/>
      <c r="E10" s="210"/>
    </row>
    <row r="11" spans="1:5" ht="12.75">
      <c r="A11" s="198"/>
      <c r="B11" s="198"/>
      <c r="C11" s="210"/>
      <c r="D11" s="210"/>
      <c r="E11" s="210"/>
    </row>
    <row r="12" spans="1:5" ht="12" customHeight="1">
      <c r="A12" s="316" t="s">
        <v>42</v>
      </c>
      <c r="B12" s="317" t="s">
        <v>10</v>
      </c>
      <c r="C12" s="219"/>
      <c r="D12" s="210"/>
      <c r="E12" s="210"/>
    </row>
    <row r="13" spans="1:5" s="173" customFormat="1" ht="12" customHeight="1">
      <c r="A13" s="198"/>
      <c r="B13" s="211"/>
      <c r="C13" s="219"/>
      <c r="D13" s="210"/>
      <c r="E13" s="210"/>
    </row>
    <row r="14" spans="1:6" ht="12.75">
      <c r="A14" s="232" t="s">
        <v>43</v>
      </c>
      <c r="B14" s="233" t="s">
        <v>44</v>
      </c>
      <c r="C14" s="234"/>
      <c r="D14" s="235"/>
      <c r="E14" s="13">
        <f>+D16</f>
        <v>90506159.41</v>
      </c>
      <c r="F14" s="236">
        <f>+E14/E9</f>
        <v>0.006458007864004285</v>
      </c>
    </row>
    <row r="15" spans="1:5" ht="12.75">
      <c r="A15" s="198"/>
      <c r="B15" s="224"/>
      <c r="C15" s="210"/>
      <c r="D15" s="210"/>
      <c r="E15" s="210"/>
    </row>
    <row r="16" spans="1:7" ht="13.5" customHeight="1">
      <c r="A16" s="198" t="s">
        <v>45</v>
      </c>
      <c r="B16" s="217" t="s">
        <v>46</v>
      </c>
      <c r="C16" s="218"/>
      <c r="D16" s="237">
        <f>+D18+D19+D20</f>
        <v>90506159.41</v>
      </c>
      <c r="E16" s="210"/>
      <c r="F16" s="236">
        <f>+F14</f>
        <v>0.006458007864004285</v>
      </c>
      <c r="G16" s="238"/>
    </row>
    <row r="17" spans="1:6" ht="13.5" customHeight="1">
      <c r="A17" s="198"/>
      <c r="B17" s="217"/>
      <c r="C17" s="218"/>
      <c r="D17" s="210"/>
      <c r="E17" s="210"/>
      <c r="F17" s="236"/>
    </row>
    <row r="18" spans="1:6" ht="12.75" hidden="1">
      <c r="A18" s="271" t="s">
        <v>47</v>
      </c>
      <c r="B18" s="215" t="s">
        <v>323</v>
      </c>
      <c r="C18" s="218"/>
      <c r="D18" s="218">
        <v>0</v>
      </c>
      <c r="E18" s="219"/>
      <c r="F18" s="236"/>
    </row>
    <row r="19" spans="1:6" ht="12.75">
      <c r="A19" s="271" t="s">
        <v>390</v>
      </c>
      <c r="B19" s="215" t="s">
        <v>388</v>
      </c>
      <c r="D19" s="218">
        <v>89497992.45</v>
      </c>
      <c r="E19" s="225"/>
      <c r="F19" s="236"/>
    </row>
    <row r="20" spans="1:6" ht="12.75">
      <c r="A20" s="271" t="s">
        <v>389</v>
      </c>
      <c r="B20" s="215" t="s">
        <v>375</v>
      </c>
      <c r="C20" s="218"/>
      <c r="D20" s="218">
        <v>1008166.96</v>
      </c>
      <c r="E20" s="219"/>
      <c r="F20" s="236"/>
    </row>
    <row r="21" spans="1:6" ht="12.75">
      <c r="A21" s="214"/>
      <c r="B21" s="215"/>
      <c r="C21" s="218"/>
      <c r="D21" s="218"/>
      <c r="E21" s="219"/>
      <c r="F21" s="236"/>
    </row>
    <row r="22" spans="1:6" ht="12.75">
      <c r="A22" s="232" t="s">
        <v>48</v>
      </c>
      <c r="B22" s="233" t="s">
        <v>11</v>
      </c>
      <c r="C22" s="234"/>
      <c r="D22" s="235"/>
      <c r="E22" s="13">
        <f>+D24+D30+D34</f>
        <v>13734060000.003056</v>
      </c>
      <c r="F22" s="236">
        <f>SUM(F26:F27)</f>
        <v>0.9799848768627186</v>
      </c>
    </row>
    <row r="23" spans="1:8" s="243" customFormat="1" ht="12" customHeight="1">
      <c r="A23" s="239"/>
      <c r="B23" s="240"/>
      <c r="C23" s="241"/>
      <c r="D23" s="242"/>
      <c r="E23" s="237"/>
      <c r="F23" s="236"/>
      <c r="G23" s="173"/>
      <c r="H23" s="173"/>
    </row>
    <row r="24" spans="1:6" ht="15" customHeight="1">
      <c r="A24" s="239" t="s">
        <v>49</v>
      </c>
      <c r="B24" s="244" t="s">
        <v>50</v>
      </c>
      <c r="C24" s="237"/>
      <c r="D24" s="237">
        <f>+D26+D27</f>
        <v>13734060000.003056</v>
      </c>
      <c r="E24" s="218"/>
      <c r="F24" s="236"/>
    </row>
    <row r="25" spans="1:6" ht="11.25" customHeight="1">
      <c r="A25" s="198"/>
      <c r="B25" s="224"/>
      <c r="C25" s="210"/>
      <c r="D25" s="210"/>
      <c r="E25" s="218"/>
      <c r="F25" s="236"/>
    </row>
    <row r="26" spans="1:6" ht="12.75">
      <c r="A26" s="214" t="s">
        <v>51</v>
      </c>
      <c r="B26" s="215" t="s">
        <v>385</v>
      </c>
      <c r="C26" s="245"/>
      <c r="D26" s="218">
        <v>8607300000.003056</v>
      </c>
      <c r="E26" s="218"/>
      <c r="F26" s="236">
        <f>+D26/$E$9</f>
        <v>0.6141682671126816</v>
      </c>
    </row>
    <row r="27" spans="1:6" ht="12.75">
      <c r="A27" s="214" t="s">
        <v>53</v>
      </c>
      <c r="B27" s="215" t="s">
        <v>386</v>
      </c>
      <c r="C27" s="245"/>
      <c r="D27" s="218">
        <f>+C28</f>
        <v>5126760000</v>
      </c>
      <c r="E27" s="218"/>
      <c r="F27" s="236">
        <f>+D27/$E$9</f>
        <v>0.365816609750037</v>
      </c>
    </row>
    <row r="28" spans="1:6" ht="12.75">
      <c r="A28" s="214" t="s">
        <v>53</v>
      </c>
      <c r="B28" s="215" t="s">
        <v>387</v>
      </c>
      <c r="C28" s="218">
        <v>5126760000</v>
      </c>
      <c r="D28" s="218"/>
      <c r="E28" s="218"/>
      <c r="F28" s="236"/>
    </row>
    <row r="29" spans="1:6" ht="12.75" hidden="1">
      <c r="A29" s="214"/>
      <c r="B29" s="215"/>
      <c r="C29" s="218"/>
      <c r="D29" s="218"/>
      <c r="E29" s="218"/>
      <c r="F29" s="236"/>
    </row>
    <row r="30" spans="1:6" ht="12.75" hidden="1">
      <c r="A30" s="246" t="s">
        <v>139</v>
      </c>
      <c r="B30" s="233" t="s">
        <v>378</v>
      </c>
      <c r="C30" s="247"/>
      <c r="D30" s="12">
        <f>+C32</f>
        <v>0</v>
      </c>
      <c r="E30" s="12"/>
      <c r="F30" s="236"/>
    </row>
    <row r="31" spans="1:6" ht="11.25" customHeight="1" hidden="1">
      <c r="A31" s="198"/>
      <c r="B31" s="224"/>
      <c r="C31" s="210"/>
      <c r="D31" s="210"/>
      <c r="E31" s="218"/>
      <c r="F31" s="236"/>
    </row>
    <row r="32" spans="1:6" ht="12.75" hidden="1">
      <c r="A32" s="214" t="s">
        <v>139</v>
      </c>
      <c r="B32" s="215" t="s">
        <v>376</v>
      </c>
      <c r="C32" s="218">
        <v>0</v>
      </c>
      <c r="D32" s="218"/>
      <c r="E32" s="218"/>
      <c r="F32" s="236"/>
    </row>
    <row r="33" spans="1:6" ht="12.75" hidden="1">
      <c r="A33" s="214"/>
      <c r="B33" s="215"/>
      <c r="C33" s="218"/>
      <c r="D33" s="218"/>
      <c r="E33" s="218"/>
      <c r="F33" s="236"/>
    </row>
    <row r="34" spans="1:6" ht="12.75" hidden="1">
      <c r="A34" s="273" t="s">
        <v>380</v>
      </c>
      <c r="B34" s="233" t="s">
        <v>383</v>
      </c>
      <c r="C34" s="234"/>
      <c r="D34" s="13">
        <f>+C36+C37</f>
        <v>0</v>
      </c>
      <c r="E34" s="13"/>
      <c r="F34" s="236"/>
    </row>
    <row r="35" spans="1:6" ht="12.75" hidden="1">
      <c r="A35" s="198"/>
      <c r="B35" s="224"/>
      <c r="C35" s="218"/>
      <c r="D35" s="218"/>
      <c r="E35" s="218"/>
      <c r="F35" s="236"/>
    </row>
    <row r="36" spans="1:6" ht="12.75" hidden="1">
      <c r="A36" s="277" t="s">
        <v>381</v>
      </c>
      <c r="B36" s="215" t="s">
        <v>384</v>
      </c>
      <c r="C36" s="274">
        <v>0</v>
      </c>
      <c r="D36" s="272"/>
      <c r="E36" s="272"/>
      <c r="F36" s="225" t="s">
        <v>377</v>
      </c>
    </row>
    <row r="37" spans="1:6" ht="12.75" hidden="1">
      <c r="A37" s="277" t="s">
        <v>381</v>
      </c>
      <c r="B37" s="215" t="s">
        <v>365</v>
      </c>
      <c r="C37" s="274">
        <v>0</v>
      </c>
      <c r="D37" s="218"/>
      <c r="E37" s="218"/>
      <c r="F37" s="236"/>
    </row>
    <row r="38" spans="1:6" ht="12.75">
      <c r="A38" s="214"/>
      <c r="B38" s="215"/>
      <c r="C38" s="218"/>
      <c r="D38" s="218"/>
      <c r="E38" s="218"/>
      <c r="F38" s="236"/>
    </row>
    <row r="39" spans="1:6" ht="12.75">
      <c r="A39" s="232" t="s">
        <v>54</v>
      </c>
      <c r="B39" s="233" t="s">
        <v>55</v>
      </c>
      <c r="C39" s="234"/>
      <c r="D39" s="235"/>
      <c r="E39" s="13">
        <f>SUM(D43:D44)</f>
        <v>189997048.92000002</v>
      </c>
      <c r="F39" s="236">
        <f>SUM(F43:F45)</f>
        <v>0.013557115273277145</v>
      </c>
    </row>
    <row r="40" spans="1:6" s="173" customFormat="1" ht="12.75">
      <c r="A40" s="198"/>
      <c r="B40" s="211"/>
      <c r="C40" s="219"/>
      <c r="D40" s="218"/>
      <c r="E40" s="210"/>
      <c r="F40" s="236"/>
    </row>
    <row r="41" spans="1:6" ht="12.75">
      <c r="A41" s="198" t="s">
        <v>56</v>
      </c>
      <c r="B41" s="217" t="s">
        <v>57</v>
      </c>
      <c r="C41" s="210"/>
      <c r="D41" s="210">
        <f>SUM(D43:D44)</f>
        <v>189997048.92000002</v>
      </c>
      <c r="E41" s="210"/>
      <c r="F41" s="236"/>
    </row>
    <row r="42" spans="1:6" ht="12.75">
      <c r="A42" s="198"/>
      <c r="B42" s="217"/>
      <c r="C42" s="210"/>
      <c r="D42" s="210"/>
      <c r="E42" s="210"/>
      <c r="F42" s="236"/>
    </row>
    <row r="43" spans="1:6" ht="12.75" hidden="1">
      <c r="A43" s="214" t="s">
        <v>58</v>
      </c>
      <c r="B43" s="215" t="s">
        <v>59</v>
      </c>
      <c r="C43" s="245"/>
      <c r="D43" s="218">
        <v>0</v>
      </c>
      <c r="E43" s="218"/>
      <c r="F43" s="236">
        <f>+D43/$E$9</f>
        <v>0</v>
      </c>
    </row>
    <row r="44" spans="1:6" ht="12.75">
      <c r="A44" s="214" t="s">
        <v>60</v>
      </c>
      <c r="B44" s="215" t="s">
        <v>61</v>
      </c>
      <c r="C44" s="245"/>
      <c r="D44" s="218">
        <v>189997048.92000002</v>
      </c>
      <c r="E44" s="218"/>
      <c r="F44" s="236">
        <f>+D44/$E$9</f>
        <v>0.013557115273277145</v>
      </c>
    </row>
    <row r="45" spans="1:6" ht="13.5" thickBot="1">
      <c r="A45" s="248"/>
      <c r="B45" s="249"/>
      <c r="C45" s="249"/>
      <c r="D45" s="250"/>
      <c r="E45" s="250"/>
      <c r="F45" s="236"/>
    </row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>
      <c r="D77" s="1">
        <v>465630389.37</v>
      </c>
    </row>
    <row r="78" ht="12.75" hidden="1">
      <c r="D78" s="1">
        <v>145939599</v>
      </c>
    </row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</sheetData>
  <sheetProtection/>
  <mergeCells count="4">
    <mergeCell ref="A1:E1"/>
    <mergeCell ref="A2:E2"/>
    <mergeCell ref="A3:E3"/>
    <mergeCell ref="A4:E4"/>
  </mergeCells>
  <printOptions horizontalCentered="1"/>
  <pageMargins left="0.7874015748031497" right="0.7874015748031497" top="0.7874015748031497" bottom="0.7874015748031497" header="0.5905511811023623" footer="0.5905511811023623"/>
  <pageSetup firstPageNumber="3" useFirstPageNumber="1" horizontalDpi="600" verticalDpi="600" orientation="portrait" scale="80" r:id="rId2"/>
  <headerFooter alignWithMargins="0">
    <oddFooter>&amp;C&amp;"Tw Cen MT,Normal"&amp;P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8"/>
  <sheetViews>
    <sheetView showGridLines="0" zoomScalePageLayoutView="0" workbookViewId="0" topLeftCell="A1">
      <selection activeCell="E50" sqref="E50"/>
    </sheetView>
  </sheetViews>
  <sheetFormatPr defaultColWidth="11.421875" defaultRowHeight="12.75"/>
  <cols>
    <col min="1" max="1" width="21.421875" style="1" customWidth="1"/>
    <col min="2" max="2" width="57.421875" style="1" bestFit="1" customWidth="1"/>
    <col min="3" max="3" width="17.140625" style="1" bestFit="1" customWidth="1"/>
    <col min="4" max="4" width="17.140625" style="1" customWidth="1"/>
    <col min="5" max="5" width="12.00390625" style="173" bestFit="1" customWidth="1"/>
    <col min="6" max="6" width="12.421875" style="173" bestFit="1" customWidth="1"/>
    <col min="7" max="9" width="11.421875" style="173" customWidth="1"/>
    <col min="10" max="16384" width="11.421875" style="1" customWidth="1"/>
  </cols>
  <sheetData>
    <row r="1" spans="1:4" ht="12.75">
      <c r="A1" s="335" t="s">
        <v>325</v>
      </c>
      <c r="B1" s="335"/>
      <c r="C1" s="335"/>
      <c r="D1" s="335"/>
    </row>
    <row r="2" spans="1:4" ht="12.75">
      <c r="A2" s="335" t="s">
        <v>0</v>
      </c>
      <c r="B2" s="335"/>
      <c r="C2" s="335"/>
      <c r="D2" s="335"/>
    </row>
    <row r="3" spans="1:4" ht="12.75">
      <c r="A3" s="335" t="s">
        <v>352</v>
      </c>
      <c r="B3" s="335"/>
      <c r="C3" s="335"/>
      <c r="D3" s="335"/>
    </row>
    <row r="4" spans="1:4" ht="12.75">
      <c r="A4" s="335" t="s">
        <v>418</v>
      </c>
      <c r="B4" s="335"/>
      <c r="C4" s="335"/>
      <c r="D4" s="335"/>
    </row>
    <row r="5" spans="1:4" ht="12.75">
      <c r="A5" s="197"/>
      <c r="B5" s="197"/>
      <c r="C5" s="197"/>
      <c r="D5" s="197"/>
    </row>
    <row r="6" spans="1:4" ht="13.5" thickBot="1">
      <c r="A6" s="257"/>
      <c r="B6" s="258"/>
      <c r="C6" s="259"/>
      <c r="D6" s="259"/>
    </row>
    <row r="7" spans="1:4" ht="13.5" thickTop="1">
      <c r="A7" s="198"/>
      <c r="B7" s="198"/>
      <c r="C7" s="199"/>
      <c r="D7" s="199"/>
    </row>
    <row r="8" spans="1:4" ht="6" customHeight="1">
      <c r="A8" s="198"/>
      <c r="B8" s="198"/>
      <c r="C8" s="199"/>
      <c r="D8" s="199"/>
    </row>
    <row r="9" spans="1:6" ht="13.5" customHeight="1">
      <c r="A9" s="200"/>
      <c r="B9" s="201" t="s">
        <v>41</v>
      </c>
      <c r="C9" s="202"/>
      <c r="D9" s="203">
        <f>D19+D40+D13</f>
        <v>14068941956</v>
      </c>
      <c r="F9" s="291"/>
    </row>
    <row r="10" spans="1:6" ht="13.5" customHeight="1" hidden="1">
      <c r="A10" s="198"/>
      <c r="B10" s="198"/>
      <c r="C10" s="204"/>
      <c r="D10" s="204"/>
      <c r="F10" s="205"/>
    </row>
    <row r="11" spans="1:4" ht="13.5" customHeight="1" hidden="1">
      <c r="A11" s="198" t="s">
        <v>42</v>
      </c>
      <c r="B11" s="206" t="s">
        <v>140</v>
      </c>
      <c r="C11" s="204"/>
      <c r="D11" s="204"/>
    </row>
    <row r="12" spans="1:4" ht="13.5" customHeight="1" hidden="1">
      <c r="A12" s="198"/>
      <c r="B12" s="206"/>
      <c r="C12" s="204"/>
      <c r="D12" s="204"/>
    </row>
    <row r="13" spans="1:5" ht="13.5" customHeight="1" hidden="1">
      <c r="A13" s="200" t="s">
        <v>43</v>
      </c>
      <c r="B13" s="207" t="s">
        <v>44</v>
      </c>
      <c r="C13" s="208"/>
      <c r="D13" s="209">
        <f>SUM(C15:C17)</f>
        <v>0</v>
      </c>
      <c r="E13" s="210"/>
    </row>
    <row r="14" spans="1:5" s="173" customFormat="1" ht="13.5" customHeight="1" hidden="1">
      <c r="A14" s="198"/>
      <c r="B14" s="211"/>
      <c r="C14" s="212"/>
      <c r="D14" s="213"/>
      <c r="E14" s="210"/>
    </row>
    <row r="15" spans="1:256" ht="13.5" customHeight="1" hidden="1">
      <c r="A15" s="214" t="s">
        <v>45</v>
      </c>
      <c r="B15" s="275" t="s">
        <v>379</v>
      </c>
      <c r="C15" s="212">
        <v>0</v>
      </c>
      <c r="D15" s="214"/>
      <c r="E15" s="215"/>
      <c r="F15" s="212"/>
      <c r="G15" s="214"/>
      <c r="H15" s="215"/>
      <c r="I15" s="212"/>
      <c r="J15" s="214"/>
      <c r="K15" s="215"/>
      <c r="L15" s="212"/>
      <c r="M15" s="214"/>
      <c r="N15" s="215"/>
      <c r="O15" s="212"/>
      <c r="P15" s="214"/>
      <c r="Q15" s="215"/>
      <c r="R15" s="212"/>
      <c r="S15" s="214"/>
      <c r="T15" s="215"/>
      <c r="U15" s="212"/>
      <c r="V15" s="214"/>
      <c r="W15" s="215"/>
      <c r="X15" s="212"/>
      <c r="Y15" s="214"/>
      <c r="Z15" s="215"/>
      <c r="AA15" s="212"/>
      <c r="AB15" s="214"/>
      <c r="AC15" s="215"/>
      <c r="AD15" s="212"/>
      <c r="AE15" s="214"/>
      <c r="AF15" s="215"/>
      <c r="AG15" s="212"/>
      <c r="AH15" s="214"/>
      <c r="AI15" s="215"/>
      <c r="AJ15" s="212"/>
      <c r="AK15" s="214"/>
      <c r="AL15" s="215"/>
      <c r="AM15" s="212"/>
      <c r="AN15" s="214"/>
      <c r="AO15" s="215"/>
      <c r="AP15" s="212"/>
      <c r="AQ15" s="214"/>
      <c r="AR15" s="215"/>
      <c r="AS15" s="212"/>
      <c r="AT15" s="214"/>
      <c r="AU15" s="215"/>
      <c r="AV15" s="212"/>
      <c r="AW15" s="214"/>
      <c r="AX15" s="215"/>
      <c r="AY15" s="212"/>
      <c r="AZ15" s="214"/>
      <c r="BA15" s="215"/>
      <c r="BB15" s="212"/>
      <c r="BC15" s="214"/>
      <c r="BD15" s="215"/>
      <c r="BE15" s="212"/>
      <c r="BF15" s="214"/>
      <c r="BG15" s="215"/>
      <c r="BH15" s="212"/>
      <c r="BI15" s="214"/>
      <c r="BJ15" s="215"/>
      <c r="BK15" s="212"/>
      <c r="BL15" s="214"/>
      <c r="BM15" s="215"/>
      <c r="BN15" s="212"/>
      <c r="BO15" s="214"/>
      <c r="BP15" s="215"/>
      <c r="BQ15" s="212"/>
      <c r="BR15" s="214"/>
      <c r="BS15" s="215"/>
      <c r="BT15" s="212"/>
      <c r="BU15" s="214"/>
      <c r="BV15" s="215"/>
      <c r="BW15" s="212"/>
      <c r="BX15" s="214"/>
      <c r="BY15" s="215"/>
      <c r="BZ15" s="212"/>
      <c r="CA15" s="214"/>
      <c r="CB15" s="215"/>
      <c r="CC15" s="212"/>
      <c r="CD15" s="214"/>
      <c r="CE15" s="215"/>
      <c r="CF15" s="212"/>
      <c r="CG15" s="214"/>
      <c r="CH15" s="215"/>
      <c r="CI15" s="212"/>
      <c r="CJ15" s="214"/>
      <c r="CK15" s="215"/>
      <c r="CL15" s="212"/>
      <c r="CM15" s="214"/>
      <c r="CN15" s="215"/>
      <c r="CO15" s="212"/>
      <c r="CP15" s="214"/>
      <c r="CQ15" s="215"/>
      <c r="CR15" s="212"/>
      <c r="CS15" s="214"/>
      <c r="CT15" s="215"/>
      <c r="CU15" s="212"/>
      <c r="CV15" s="214"/>
      <c r="CW15" s="215"/>
      <c r="CX15" s="212"/>
      <c r="CY15" s="214"/>
      <c r="CZ15" s="215"/>
      <c r="DA15" s="212"/>
      <c r="DB15" s="214"/>
      <c r="DC15" s="215"/>
      <c r="DD15" s="212"/>
      <c r="DE15" s="214"/>
      <c r="DF15" s="215"/>
      <c r="DG15" s="212"/>
      <c r="DH15" s="214"/>
      <c r="DI15" s="215"/>
      <c r="DJ15" s="212"/>
      <c r="DK15" s="214"/>
      <c r="DL15" s="215"/>
      <c r="DM15" s="212"/>
      <c r="DN15" s="214"/>
      <c r="DO15" s="215"/>
      <c r="DP15" s="212"/>
      <c r="DQ15" s="214"/>
      <c r="DR15" s="215"/>
      <c r="DS15" s="212"/>
      <c r="DT15" s="214"/>
      <c r="DU15" s="215"/>
      <c r="DV15" s="212"/>
      <c r="DW15" s="214"/>
      <c r="DX15" s="215"/>
      <c r="DY15" s="212"/>
      <c r="DZ15" s="214"/>
      <c r="EA15" s="215"/>
      <c r="EB15" s="212"/>
      <c r="EC15" s="214"/>
      <c r="ED15" s="215"/>
      <c r="EE15" s="212"/>
      <c r="EF15" s="214"/>
      <c r="EG15" s="215"/>
      <c r="EH15" s="212"/>
      <c r="EI15" s="214"/>
      <c r="EJ15" s="215"/>
      <c r="EK15" s="212"/>
      <c r="EL15" s="214"/>
      <c r="EM15" s="215"/>
      <c r="EN15" s="212"/>
      <c r="EO15" s="214"/>
      <c r="EP15" s="215"/>
      <c r="EQ15" s="212"/>
      <c r="ER15" s="214"/>
      <c r="ES15" s="215"/>
      <c r="ET15" s="212"/>
      <c r="EU15" s="214"/>
      <c r="EV15" s="215"/>
      <c r="EW15" s="212"/>
      <c r="EX15" s="214"/>
      <c r="EY15" s="215"/>
      <c r="EZ15" s="212"/>
      <c r="FA15" s="214"/>
      <c r="FB15" s="215"/>
      <c r="FC15" s="212"/>
      <c r="FD15" s="214"/>
      <c r="FE15" s="215"/>
      <c r="FF15" s="212"/>
      <c r="FG15" s="214"/>
      <c r="FH15" s="215"/>
      <c r="FI15" s="212"/>
      <c r="FJ15" s="214"/>
      <c r="FK15" s="215"/>
      <c r="FL15" s="212"/>
      <c r="FM15" s="214"/>
      <c r="FN15" s="215"/>
      <c r="FO15" s="212"/>
      <c r="FP15" s="214"/>
      <c r="FQ15" s="215"/>
      <c r="FR15" s="212"/>
      <c r="FS15" s="214"/>
      <c r="FT15" s="215"/>
      <c r="FU15" s="212"/>
      <c r="FV15" s="214"/>
      <c r="FW15" s="215"/>
      <c r="FX15" s="212"/>
      <c r="FY15" s="214"/>
      <c r="FZ15" s="215"/>
      <c r="GA15" s="212"/>
      <c r="GB15" s="214"/>
      <c r="GC15" s="215"/>
      <c r="GD15" s="212"/>
      <c r="GE15" s="214"/>
      <c r="GF15" s="215"/>
      <c r="GG15" s="212"/>
      <c r="GH15" s="214"/>
      <c r="GI15" s="215"/>
      <c r="GJ15" s="212"/>
      <c r="GK15" s="214"/>
      <c r="GL15" s="215"/>
      <c r="GM15" s="212"/>
      <c r="GN15" s="214"/>
      <c r="GO15" s="215"/>
      <c r="GP15" s="212"/>
      <c r="GQ15" s="214"/>
      <c r="GR15" s="215"/>
      <c r="GS15" s="212"/>
      <c r="GT15" s="214"/>
      <c r="GU15" s="215"/>
      <c r="GV15" s="212"/>
      <c r="GW15" s="214"/>
      <c r="GX15" s="215"/>
      <c r="GY15" s="212"/>
      <c r="GZ15" s="214"/>
      <c r="HA15" s="215"/>
      <c r="HB15" s="212"/>
      <c r="HC15" s="214"/>
      <c r="HD15" s="215"/>
      <c r="HE15" s="212"/>
      <c r="HF15" s="214"/>
      <c r="HG15" s="215"/>
      <c r="HH15" s="212"/>
      <c r="HI15" s="214"/>
      <c r="HJ15" s="215"/>
      <c r="HK15" s="212"/>
      <c r="HL15" s="214"/>
      <c r="HM15" s="215"/>
      <c r="HN15" s="212"/>
      <c r="HO15" s="214"/>
      <c r="HP15" s="215"/>
      <c r="HQ15" s="212"/>
      <c r="HR15" s="214"/>
      <c r="HS15" s="215"/>
      <c r="HT15" s="212"/>
      <c r="HU15" s="214"/>
      <c r="HV15" s="215"/>
      <c r="HW15" s="212"/>
      <c r="HX15" s="214"/>
      <c r="HY15" s="215"/>
      <c r="HZ15" s="212"/>
      <c r="IA15" s="214"/>
      <c r="IB15" s="215"/>
      <c r="IC15" s="212"/>
      <c r="ID15" s="214"/>
      <c r="IE15" s="215"/>
      <c r="IF15" s="212"/>
      <c r="IG15" s="214"/>
      <c r="IH15" s="215"/>
      <c r="II15" s="212"/>
      <c r="IJ15" s="214"/>
      <c r="IK15" s="215"/>
      <c r="IL15" s="212"/>
      <c r="IM15" s="214"/>
      <c r="IN15" s="215"/>
      <c r="IO15" s="212"/>
      <c r="IP15" s="214"/>
      <c r="IQ15" s="215"/>
      <c r="IR15" s="212"/>
      <c r="IS15" s="214"/>
      <c r="IT15" s="215"/>
      <c r="IU15" s="212"/>
      <c r="IV15" s="214"/>
    </row>
    <row r="16" spans="1:5" ht="12.75" hidden="1">
      <c r="A16" s="290" t="s">
        <v>392</v>
      </c>
      <c r="B16" s="215" t="s">
        <v>388</v>
      </c>
      <c r="C16" s="218">
        <v>0</v>
      </c>
      <c r="D16" s="210"/>
      <c r="E16" s="210"/>
    </row>
    <row r="17" spans="1:5" ht="12.75" hidden="1">
      <c r="A17" s="214" t="s">
        <v>373</v>
      </c>
      <c r="B17" s="275" t="s">
        <v>375</v>
      </c>
      <c r="C17" s="218">
        <v>0</v>
      </c>
      <c r="D17" s="218"/>
      <c r="E17" s="219"/>
    </row>
    <row r="18" spans="1:4" ht="13.5" customHeight="1">
      <c r="A18" s="198"/>
      <c r="B18" s="206"/>
      <c r="C18" s="204"/>
      <c r="D18" s="204"/>
    </row>
    <row r="19" spans="1:4" ht="13.5" customHeight="1">
      <c r="A19" s="200" t="s">
        <v>48</v>
      </c>
      <c r="B19" s="207" t="s">
        <v>11</v>
      </c>
      <c r="C19" s="208"/>
      <c r="D19" s="209">
        <f>C21+C27+C31+C35</f>
        <v>13811760000</v>
      </c>
    </row>
    <row r="20" spans="1:4" ht="13.5" customHeight="1">
      <c r="A20" s="198"/>
      <c r="B20" s="211"/>
      <c r="C20" s="212"/>
      <c r="D20" s="213"/>
    </row>
    <row r="21" spans="1:4" ht="13.5" customHeight="1">
      <c r="A21" s="318" t="s">
        <v>49</v>
      </c>
      <c r="B21" s="319" t="s">
        <v>50</v>
      </c>
      <c r="C21" s="320">
        <f>SUM(C23:C29)</f>
        <v>13811760000</v>
      </c>
      <c r="D21" s="223"/>
    </row>
    <row r="22" spans="1:4" ht="13.5" customHeight="1">
      <c r="A22" s="198"/>
      <c r="B22" s="224"/>
      <c r="C22" s="216"/>
      <c r="D22" s="223"/>
    </row>
    <row r="23" spans="1:4" ht="13.5" customHeight="1">
      <c r="A23" s="214" t="s">
        <v>51</v>
      </c>
      <c r="B23" s="225" t="s">
        <v>52</v>
      </c>
      <c r="C23" s="212">
        <v>8685000000</v>
      </c>
      <c r="D23" s="223"/>
    </row>
    <row r="24" spans="1:4" ht="13.5" customHeight="1">
      <c r="A24" s="214" t="s">
        <v>53</v>
      </c>
      <c r="B24" s="215" t="s">
        <v>138</v>
      </c>
      <c r="C24" s="212">
        <v>5126760000</v>
      </c>
      <c r="D24" s="223"/>
    </row>
    <row r="25" spans="1:4" ht="13.5" customHeight="1" hidden="1">
      <c r="A25" s="214"/>
      <c r="B25" s="215"/>
      <c r="C25" s="212"/>
      <c r="D25" s="223"/>
    </row>
    <row r="26" spans="1:4" ht="13.5" customHeight="1" hidden="1">
      <c r="A26" s="214"/>
      <c r="B26" s="215"/>
      <c r="C26" s="223"/>
      <c r="D26" s="223"/>
    </row>
    <row r="27" spans="1:5" ht="12.75" hidden="1">
      <c r="A27" s="220" t="s">
        <v>139</v>
      </c>
      <c r="B27" s="221" t="s">
        <v>378</v>
      </c>
      <c r="C27" s="222">
        <f>+C29</f>
        <v>0</v>
      </c>
      <c r="D27" s="210"/>
      <c r="E27" s="210"/>
    </row>
    <row r="28" spans="1:5" ht="12.75" hidden="1">
      <c r="A28" s="198"/>
      <c r="B28" s="224"/>
      <c r="C28" s="210"/>
      <c r="D28" s="210"/>
      <c r="E28" s="218"/>
    </row>
    <row r="29" spans="1:5" ht="12.75" hidden="1">
      <c r="A29" s="272" t="s">
        <v>393</v>
      </c>
      <c r="B29" s="215" t="s">
        <v>391</v>
      </c>
      <c r="C29" s="218">
        <v>0</v>
      </c>
      <c r="D29" s="218"/>
      <c r="E29" s="218"/>
    </row>
    <row r="30" spans="1:5" ht="12.75" hidden="1">
      <c r="A30" s="214"/>
      <c r="B30" s="215"/>
      <c r="C30" s="218"/>
      <c r="D30" s="218"/>
      <c r="E30" s="218"/>
    </row>
    <row r="31" spans="1:5" ht="12.75" hidden="1">
      <c r="A31" s="220" t="str">
        <f>+A29</f>
        <v>    1.4.1.3.00.00.0.0.000</v>
      </c>
      <c r="B31" s="221" t="s">
        <v>137</v>
      </c>
      <c r="C31" s="222">
        <f>+C33</f>
        <v>0</v>
      </c>
      <c r="D31" s="237"/>
      <c r="E31" s="237"/>
    </row>
    <row r="32" spans="1:5" ht="12.75" hidden="1">
      <c r="A32" s="198"/>
      <c r="B32" s="224"/>
      <c r="C32" s="218"/>
      <c r="D32" s="218"/>
      <c r="E32" s="218"/>
    </row>
    <row r="33" spans="3:5" ht="12.75" hidden="1">
      <c r="C33" s="272"/>
      <c r="D33" s="272"/>
      <c r="E33" s="1"/>
    </row>
    <row r="34" spans="1:5" ht="12.75" hidden="1">
      <c r="A34" s="272"/>
      <c r="B34" s="215"/>
      <c r="C34" s="274"/>
      <c r="D34" s="276"/>
      <c r="E34" s="276"/>
    </row>
    <row r="35" spans="1:5" ht="12.75" hidden="1">
      <c r="A35" s="220" t="s">
        <v>380</v>
      </c>
      <c r="B35" s="221" t="s">
        <v>382</v>
      </c>
      <c r="C35" s="222">
        <f>+C37+C38</f>
        <v>0</v>
      </c>
      <c r="D35" s="237"/>
      <c r="E35" s="237"/>
    </row>
    <row r="36" spans="1:5" ht="12.75" hidden="1">
      <c r="A36" s="272"/>
      <c r="B36" s="215"/>
      <c r="C36" s="274"/>
      <c r="D36" s="276"/>
      <c r="E36" s="276"/>
    </row>
    <row r="37" spans="1:5" ht="12.75" hidden="1">
      <c r="A37" s="277" t="s">
        <v>381</v>
      </c>
      <c r="B37" s="215" t="s">
        <v>384</v>
      </c>
      <c r="C37" s="274">
        <v>0</v>
      </c>
      <c r="D37" s="276"/>
      <c r="E37" s="276"/>
    </row>
    <row r="38" spans="1:5" ht="12.75" hidden="1">
      <c r="A38" s="277" t="s">
        <v>381</v>
      </c>
      <c r="B38" s="215" t="s">
        <v>365</v>
      </c>
      <c r="C38" s="274">
        <v>0</v>
      </c>
      <c r="D38" s="276"/>
      <c r="E38" s="276"/>
    </row>
    <row r="39" spans="1:4" ht="11.25" customHeight="1">
      <c r="A39" s="14"/>
      <c r="B39" s="14"/>
      <c r="C39" s="226"/>
      <c r="D39" s="226"/>
    </row>
    <row r="40" spans="1:4" ht="13.5" customHeight="1">
      <c r="A40" s="200" t="s">
        <v>54</v>
      </c>
      <c r="B40" s="207" t="s">
        <v>55</v>
      </c>
      <c r="C40" s="208"/>
      <c r="D40" s="209">
        <f>C42</f>
        <v>257181956</v>
      </c>
    </row>
    <row r="41" spans="1:5" ht="12.75">
      <c r="A41" s="198"/>
      <c r="B41" s="211"/>
      <c r="C41" s="229"/>
      <c r="D41" s="213"/>
      <c r="E41" s="228"/>
    </row>
    <row r="42" spans="1:5" ht="12.75">
      <c r="A42" s="318" t="s">
        <v>56</v>
      </c>
      <c r="B42" s="321" t="s">
        <v>57</v>
      </c>
      <c r="C42" s="320">
        <f>+C44+C46</f>
        <v>257181956</v>
      </c>
      <c r="D42" s="226"/>
      <c r="E42" s="228"/>
    </row>
    <row r="43" spans="1:5" ht="12.75">
      <c r="A43" s="198"/>
      <c r="B43" s="217"/>
      <c r="C43" s="216"/>
      <c r="D43" s="227"/>
      <c r="E43" s="228"/>
    </row>
    <row r="44" spans="1:5" ht="12.75" hidden="1">
      <c r="A44" s="214" t="s">
        <v>58</v>
      </c>
      <c r="B44" s="215" t="s">
        <v>59</v>
      </c>
      <c r="C44" s="223">
        <f>+'INGRESOS REALES'!D43</f>
        <v>0</v>
      </c>
      <c r="D44" s="226"/>
      <c r="E44" s="230"/>
    </row>
    <row r="45" spans="1:5" ht="12.75" hidden="1">
      <c r="A45" s="214"/>
      <c r="B45" s="215"/>
      <c r="C45" s="223">
        <f>+'INGRESOS REALES'!D44</f>
        <v>189997048.92000002</v>
      </c>
      <c r="D45" s="227"/>
      <c r="E45" s="230"/>
    </row>
    <row r="46" spans="1:5" ht="12.75">
      <c r="A46" s="214" t="s">
        <v>60</v>
      </c>
      <c r="B46" s="215" t="s">
        <v>61</v>
      </c>
      <c r="C46" s="223">
        <v>257181956</v>
      </c>
      <c r="D46" s="226"/>
      <c r="E46" s="230"/>
    </row>
    <row r="47" spans="1:4" ht="12.75">
      <c r="A47" s="225"/>
      <c r="B47" s="225"/>
      <c r="C47" s="225"/>
      <c r="D47" s="225"/>
    </row>
    <row r="48" spans="1:4" ht="13.5" thickBot="1">
      <c r="A48" s="260"/>
      <c r="B48" s="260"/>
      <c r="C48" s="260"/>
      <c r="D48" s="260"/>
    </row>
  </sheetData>
  <sheetProtection/>
  <mergeCells count="4">
    <mergeCell ref="A1:D1"/>
    <mergeCell ref="A2:D2"/>
    <mergeCell ref="A3:D3"/>
    <mergeCell ref="A4:D4"/>
  </mergeCells>
  <printOptions horizontalCentered="1"/>
  <pageMargins left="0.7874015748031497" right="0.7874015748031497" top="0.7874015748031497" bottom="0.7874015748031497" header="0.5905511811023623" footer="0.7874015748031497"/>
  <pageSetup firstPageNumber="4" useFirstPageNumber="1" horizontalDpi="600" verticalDpi="600" orientation="portrait" scale="75" r:id="rId2"/>
  <headerFooter alignWithMargins="0">
    <oddFooter>&amp;C&amp;8&amp;P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showGridLines="0" zoomScalePageLayoutView="0" workbookViewId="0" topLeftCell="A1">
      <selection activeCell="G45" sqref="G45"/>
    </sheetView>
  </sheetViews>
  <sheetFormatPr defaultColWidth="11.00390625" defaultRowHeight="12.75"/>
  <cols>
    <col min="1" max="1" width="6.28125" style="1" customWidth="1"/>
    <col min="2" max="2" width="7.28125" style="1" customWidth="1"/>
    <col min="3" max="3" width="18.7109375" style="1" customWidth="1"/>
    <col min="4" max="4" width="19.00390625" style="1" customWidth="1"/>
    <col min="5" max="5" width="8.8515625" style="1" customWidth="1"/>
    <col min="6" max="6" width="16.140625" style="1" customWidth="1"/>
    <col min="7" max="7" width="16.8515625" style="1" customWidth="1"/>
    <col min="8" max="8" width="7.28125" style="1" hidden="1" customWidth="1"/>
    <col min="9" max="16384" width="11.00390625" style="1" customWidth="1"/>
  </cols>
  <sheetData>
    <row r="1" spans="1:8" ht="13.5">
      <c r="A1" s="332" t="s">
        <v>325</v>
      </c>
      <c r="B1" s="332"/>
      <c r="C1" s="332"/>
      <c r="D1" s="332"/>
      <c r="E1" s="332"/>
      <c r="F1" s="332"/>
      <c r="G1" s="332"/>
      <c r="H1" s="2"/>
    </row>
    <row r="2" spans="1:8" ht="13.5">
      <c r="A2" s="332" t="s">
        <v>0</v>
      </c>
      <c r="B2" s="332"/>
      <c r="C2" s="332"/>
      <c r="D2" s="332"/>
      <c r="E2" s="332"/>
      <c r="F2" s="332"/>
      <c r="G2" s="332"/>
      <c r="H2" s="2"/>
    </row>
    <row r="3" spans="1:8" ht="13.5">
      <c r="A3" s="332" t="s">
        <v>329</v>
      </c>
      <c r="B3" s="332"/>
      <c r="C3" s="332"/>
      <c r="D3" s="332"/>
      <c r="E3" s="332"/>
      <c r="F3" s="332"/>
      <c r="G3" s="332"/>
      <c r="H3" s="2"/>
    </row>
    <row r="4" spans="1:8" ht="13.5">
      <c r="A4" s="332" t="s">
        <v>419</v>
      </c>
      <c r="B4" s="332"/>
      <c r="C4" s="332"/>
      <c r="D4" s="332"/>
      <c r="E4" s="332"/>
      <c r="F4" s="332"/>
      <c r="G4" s="332"/>
      <c r="H4" s="2"/>
    </row>
    <row r="5" spans="1:8" ht="13.5">
      <c r="A5" s="332" t="s">
        <v>40</v>
      </c>
      <c r="B5" s="332"/>
      <c r="C5" s="332"/>
      <c r="D5" s="332"/>
      <c r="E5" s="332"/>
      <c r="F5" s="332"/>
      <c r="G5" s="332"/>
      <c r="H5" s="2"/>
    </row>
    <row r="6" spans="1:12" ht="14.25" thickBot="1">
      <c r="A6" s="261"/>
      <c r="B6" s="262"/>
      <c r="C6" s="263"/>
      <c r="D6" s="263"/>
      <c r="E6" s="263"/>
      <c r="F6" s="263"/>
      <c r="G6" s="263"/>
      <c r="H6" s="3"/>
      <c r="I6" s="4"/>
      <c r="J6" s="4"/>
      <c r="K6" s="4"/>
      <c r="L6" s="4"/>
    </row>
    <row r="7" spans="1:12" ht="14.25" thickTop="1">
      <c r="A7" s="29"/>
      <c r="B7" s="29"/>
      <c r="C7" s="30"/>
      <c r="D7" s="30"/>
      <c r="E7" s="30"/>
      <c r="F7" s="30"/>
      <c r="G7" s="30"/>
      <c r="H7" s="5"/>
      <c r="I7" s="4"/>
      <c r="J7" s="4"/>
      <c r="K7" s="4"/>
      <c r="L7" s="4"/>
    </row>
    <row r="8" spans="1:12" ht="18.75" customHeight="1">
      <c r="A8" s="182">
        <v>1</v>
      </c>
      <c r="B8" s="183" t="s">
        <v>12</v>
      </c>
      <c r="C8" s="184"/>
      <c r="D8" s="184"/>
      <c r="E8" s="30"/>
      <c r="F8" s="30"/>
      <c r="G8" s="30"/>
      <c r="H8" s="6"/>
      <c r="I8" s="4"/>
      <c r="J8" s="4"/>
      <c r="K8" s="4"/>
      <c r="L8" s="4"/>
    </row>
    <row r="9" spans="1:12" s="173" customFormat="1" ht="13.5">
      <c r="A9" s="29"/>
      <c r="B9" s="29"/>
      <c r="C9" s="30"/>
      <c r="D9" s="30"/>
      <c r="E9" s="30"/>
      <c r="F9" s="30"/>
      <c r="G9" s="30"/>
      <c r="H9" s="5"/>
      <c r="I9" s="4"/>
      <c r="J9" s="4"/>
      <c r="K9" s="4"/>
      <c r="L9" s="4"/>
    </row>
    <row r="10" spans="1:12" ht="13.5">
      <c r="A10" s="322"/>
      <c r="B10" s="323" t="s">
        <v>13</v>
      </c>
      <c r="C10" s="324" t="s">
        <v>14</v>
      </c>
      <c r="D10" s="325"/>
      <c r="E10" s="325"/>
      <c r="F10" s="326"/>
      <c r="G10" s="327">
        <f>F12+F13</f>
        <v>7692641310.12</v>
      </c>
      <c r="H10" s="188">
        <f>+G10/$G$30</f>
        <v>0.9081850385122877</v>
      </c>
      <c r="I10" s="4"/>
      <c r="J10" s="4"/>
      <c r="K10" s="4"/>
      <c r="L10" s="4"/>
    </row>
    <row r="11" spans="1:12" ht="13.5">
      <c r="A11" s="34"/>
      <c r="B11" s="34"/>
      <c r="C11" s="35"/>
      <c r="D11" s="35"/>
      <c r="E11" s="35"/>
      <c r="F11" s="38"/>
      <c r="G11" s="39"/>
      <c r="H11" s="7"/>
      <c r="I11" s="4"/>
      <c r="J11" s="4"/>
      <c r="K11" s="4"/>
      <c r="L11" s="4"/>
    </row>
    <row r="12" spans="1:12" ht="13.5">
      <c r="A12" s="29"/>
      <c r="B12" s="37"/>
      <c r="C12" s="36" t="s">
        <v>15</v>
      </c>
      <c r="D12" s="36"/>
      <c r="E12" s="36"/>
      <c r="F12" s="39">
        <f>+'ORIGEN Y APLICACION '!G51-1</f>
        <v>6132347306.23</v>
      </c>
      <c r="G12" s="39"/>
      <c r="H12" s="188">
        <f>+F12/$G$30</f>
        <v>0.7239783905110141</v>
      </c>
      <c r="I12" s="4"/>
      <c r="J12" s="4"/>
      <c r="K12" s="4"/>
      <c r="L12" s="4"/>
    </row>
    <row r="13" spans="1:12" ht="13.5">
      <c r="A13" s="33"/>
      <c r="B13" s="37"/>
      <c r="C13" s="36" t="s">
        <v>16</v>
      </c>
      <c r="D13" s="36"/>
      <c r="E13" s="36"/>
      <c r="F13" s="39">
        <f>+'ORIGEN Y APLICACION '!G92+'ORIGEN Y APLICACION '!G164</f>
        <v>1560294003.8900003</v>
      </c>
      <c r="G13" s="39"/>
      <c r="H13" s="188">
        <f>+F13/$G$30</f>
        <v>0.18420664800127368</v>
      </c>
      <c r="I13" s="4"/>
      <c r="J13" s="4"/>
      <c r="K13" s="4"/>
      <c r="L13" s="4"/>
    </row>
    <row r="14" spans="1:12" ht="18.75" customHeight="1">
      <c r="A14" s="33"/>
      <c r="B14" s="32"/>
      <c r="C14" s="35"/>
      <c r="D14" s="35"/>
      <c r="E14" s="36"/>
      <c r="F14" s="39"/>
      <c r="G14" s="39"/>
      <c r="H14" s="8"/>
      <c r="I14" s="4"/>
      <c r="J14" s="4"/>
      <c r="K14" s="4"/>
      <c r="L14" s="4"/>
    </row>
    <row r="15" spans="1:12" ht="13.5">
      <c r="A15" s="322"/>
      <c r="B15" s="328" t="s">
        <v>17</v>
      </c>
      <c r="C15" s="329" t="s">
        <v>11</v>
      </c>
      <c r="D15" s="329"/>
      <c r="E15" s="330"/>
      <c r="F15" s="326"/>
      <c r="G15" s="327">
        <f>F17</f>
        <v>499729920.78999996</v>
      </c>
      <c r="H15" s="188">
        <f>+G15/$G$30</f>
        <v>0.05899758211283725</v>
      </c>
      <c r="I15" s="4"/>
      <c r="J15" s="4"/>
      <c r="K15" s="4"/>
      <c r="L15" s="4"/>
    </row>
    <row r="16" spans="1:12" ht="13.5">
      <c r="A16" s="29"/>
      <c r="B16" s="32"/>
      <c r="C16" s="35"/>
      <c r="D16" s="35"/>
      <c r="E16" s="35"/>
      <c r="F16" s="39"/>
      <c r="G16" s="38"/>
      <c r="H16" s="7"/>
      <c r="I16" s="4"/>
      <c r="J16" s="4"/>
      <c r="K16" s="4"/>
      <c r="L16" s="4"/>
    </row>
    <row r="17" spans="1:12" ht="13.5">
      <c r="A17" s="29"/>
      <c r="B17" s="37" t="s">
        <v>18</v>
      </c>
      <c r="C17" s="36" t="s">
        <v>19</v>
      </c>
      <c r="D17" s="35"/>
      <c r="E17" s="35"/>
      <c r="F17" s="39">
        <f>+'ORIGEN Y APLICACION '!G227</f>
        <v>499729920.78999996</v>
      </c>
      <c r="G17" s="38"/>
      <c r="H17" s="188">
        <f>+F17/$G$30</f>
        <v>0.05899758211283725</v>
      </c>
      <c r="I17" s="4"/>
      <c r="J17" s="4"/>
      <c r="K17" s="4"/>
      <c r="L17" s="4"/>
    </row>
    <row r="18" spans="1:12" ht="18" customHeight="1">
      <c r="A18" s="42"/>
      <c r="B18" s="37"/>
      <c r="C18" s="36"/>
      <c r="D18" s="36"/>
      <c r="E18" s="36"/>
      <c r="F18" s="39"/>
      <c r="G18" s="39"/>
      <c r="H18" s="8"/>
      <c r="I18" s="4"/>
      <c r="J18" s="4"/>
      <c r="K18" s="4"/>
      <c r="L18" s="4"/>
    </row>
    <row r="19" spans="1:12" ht="13.5">
      <c r="A19" s="182" t="s">
        <v>20</v>
      </c>
      <c r="B19" s="183" t="s">
        <v>21</v>
      </c>
      <c r="C19" s="184"/>
      <c r="D19" s="184"/>
      <c r="E19" s="185"/>
      <c r="F19" s="39"/>
      <c r="G19" s="39"/>
      <c r="H19" s="8"/>
      <c r="I19" s="4"/>
      <c r="J19" s="4"/>
      <c r="K19" s="4"/>
      <c r="L19" s="4"/>
    </row>
    <row r="20" spans="1:12" ht="13.5" hidden="1">
      <c r="A20" s="172"/>
      <c r="B20" s="170"/>
      <c r="C20" s="171"/>
      <c r="D20" s="171"/>
      <c r="E20" s="171"/>
      <c r="F20" s="39"/>
      <c r="G20" s="39"/>
      <c r="H20" s="8"/>
      <c r="I20" s="4"/>
      <c r="J20" s="4"/>
      <c r="K20" s="4"/>
      <c r="L20" s="4"/>
    </row>
    <row r="21" spans="1:12" ht="13.5" hidden="1">
      <c r="A21" s="33"/>
      <c r="B21" s="43" t="s">
        <v>22</v>
      </c>
      <c r="C21" s="44" t="s">
        <v>330</v>
      </c>
      <c r="D21" s="44"/>
      <c r="E21" s="36"/>
      <c r="F21" s="39"/>
      <c r="G21" s="38">
        <f>F23</f>
        <v>0</v>
      </c>
      <c r="H21" s="8"/>
      <c r="I21" s="4"/>
      <c r="J21" s="4"/>
      <c r="K21" s="4"/>
      <c r="L21" s="4"/>
    </row>
    <row r="22" spans="1:12" ht="13.5" hidden="1">
      <c r="A22" s="29"/>
      <c r="B22" s="32"/>
      <c r="C22" s="35"/>
      <c r="D22" s="35"/>
      <c r="E22" s="35"/>
      <c r="F22" s="38"/>
      <c r="G22" s="38"/>
      <c r="H22" s="7"/>
      <c r="I22" s="4"/>
      <c r="J22" s="4"/>
      <c r="K22" s="4"/>
      <c r="L22" s="4"/>
    </row>
    <row r="23" spans="1:12" ht="13.5" hidden="1">
      <c r="A23" s="33"/>
      <c r="B23" s="37"/>
      <c r="C23" s="36" t="s">
        <v>23</v>
      </c>
      <c r="D23" s="36"/>
      <c r="E23" s="36"/>
      <c r="F23" s="39">
        <v>0</v>
      </c>
      <c r="G23" s="39"/>
      <c r="H23" s="8"/>
      <c r="I23" s="4"/>
      <c r="J23" s="4"/>
      <c r="K23" s="4"/>
      <c r="L23" s="4"/>
    </row>
    <row r="24" spans="1:12" ht="18.75" customHeight="1">
      <c r="A24" s="33"/>
      <c r="B24" s="37"/>
      <c r="C24" s="36"/>
      <c r="D24" s="36"/>
      <c r="E24" s="36"/>
      <c r="F24" s="39"/>
      <c r="G24" s="39"/>
      <c r="H24" s="8"/>
      <c r="I24" s="4"/>
      <c r="J24" s="4"/>
      <c r="K24" s="4"/>
      <c r="L24" s="4"/>
    </row>
    <row r="25" spans="1:12" ht="13.5">
      <c r="A25" s="42"/>
      <c r="B25" s="32" t="s">
        <v>24</v>
      </c>
      <c r="C25" s="35" t="s">
        <v>25</v>
      </c>
      <c r="D25" s="35"/>
      <c r="E25" s="36"/>
      <c r="F25" s="39"/>
      <c r="G25" s="38">
        <f>F27</f>
        <v>277974550.96000004</v>
      </c>
      <c r="H25" s="188">
        <f>+G25/$G$30</f>
        <v>0.03281737937487501</v>
      </c>
      <c r="I25" s="4"/>
      <c r="J25" s="4"/>
      <c r="K25" s="4"/>
      <c r="L25" s="4"/>
    </row>
    <row r="26" spans="1:12" ht="13.5">
      <c r="A26" s="33"/>
      <c r="B26" s="37"/>
      <c r="C26" s="36"/>
      <c r="D26" s="36"/>
      <c r="E26" s="36"/>
      <c r="F26" s="39"/>
      <c r="G26" s="38"/>
      <c r="H26" s="8"/>
      <c r="I26" s="4"/>
      <c r="J26" s="4"/>
      <c r="K26" s="4"/>
      <c r="L26" s="4"/>
    </row>
    <row r="27" spans="1:12" ht="13.5">
      <c r="A27" s="29"/>
      <c r="B27" s="37"/>
      <c r="C27" s="36" t="s">
        <v>26</v>
      </c>
      <c r="D27" s="36"/>
      <c r="E27" s="36"/>
      <c r="F27" s="39">
        <f>+'ORIGEN Y APLICACION '!G203</f>
        <v>277974550.96000004</v>
      </c>
      <c r="G27" s="39"/>
      <c r="H27" s="188">
        <f>+F27/$G$30</f>
        <v>0.03281737937487501</v>
      </c>
      <c r="I27" s="4"/>
      <c r="J27" s="4"/>
      <c r="K27" s="4"/>
      <c r="L27" s="4"/>
    </row>
    <row r="28" spans="1:12" ht="18.75" customHeight="1">
      <c r="A28" s="29"/>
      <c r="B28" s="32"/>
      <c r="C28" s="35"/>
      <c r="D28" s="35"/>
      <c r="E28" s="35"/>
      <c r="F28" s="38"/>
      <c r="G28" s="38"/>
      <c r="H28" s="7"/>
      <c r="I28" s="4"/>
      <c r="J28" s="4"/>
      <c r="K28" s="4"/>
      <c r="L28" s="4"/>
    </row>
    <row r="29" spans="1:12" ht="13.5">
      <c r="A29" s="42"/>
      <c r="B29" s="37"/>
      <c r="C29" s="36"/>
      <c r="D29" s="36"/>
      <c r="E29" s="36"/>
      <c r="F29" s="39"/>
      <c r="G29" s="39"/>
      <c r="H29" s="8"/>
      <c r="I29" s="4"/>
      <c r="J29" s="4"/>
      <c r="K29" s="4"/>
      <c r="L29" s="4"/>
    </row>
    <row r="30" spans="1:12" ht="15.75" customHeight="1">
      <c r="A30" s="45" t="s">
        <v>27</v>
      </c>
      <c r="B30" s="46"/>
      <c r="C30" s="47"/>
      <c r="D30" s="48"/>
      <c r="E30" s="48"/>
      <c r="F30" s="49"/>
      <c r="G30" s="50">
        <f>SUM(G10:G28)</f>
        <v>8470345781.87</v>
      </c>
      <c r="H30" s="188">
        <f>+H25+H15+H10</f>
        <v>1</v>
      </c>
      <c r="I30" s="4"/>
      <c r="J30" s="4"/>
      <c r="K30" s="4"/>
      <c r="L30" s="278"/>
    </row>
    <row r="31" spans="1:12" ht="13.5">
      <c r="A31" s="40"/>
      <c r="B31" s="31"/>
      <c r="C31" s="41"/>
      <c r="D31" s="36"/>
      <c r="E31" s="36"/>
      <c r="F31" s="39"/>
      <c r="G31" s="39"/>
      <c r="H31" s="8"/>
      <c r="I31" s="4"/>
      <c r="J31" s="4"/>
      <c r="K31" s="4"/>
      <c r="L31" s="4"/>
    </row>
    <row r="32" spans="1:12" ht="14.25" thickBot="1">
      <c r="A32" s="264"/>
      <c r="B32" s="265"/>
      <c r="C32" s="266"/>
      <c r="D32" s="266"/>
      <c r="E32" s="266"/>
      <c r="F32" s="267"/>
      <c r="G32" s="267"/>
      <c r="H32" s="8"/>
      <c r="I32" s="4"/>
      <c r="J32" s="4"/>
      <c r="K32" s="4"/>
      <c r="L32" s="4"/>
    </row>
    <row r="33" spans="1:7" ht="13.5" thickTop="1">
      <c r="A33" s="14"/>
      <c r="B33" s="14"/>
      <c r="C33" s="14"/>
      <c r="D33" s="14"/>
      <c r="E33" s="14"/>
      <c r="F33" s="14"/>
      <c r="G33" s="14"/>
    </row>
  </sheetData>
  <sheetProtection/>
  <mergeCells count="5">
    <mergeCell ref="A5:G5"/>
    <mergeCell ref="A1:G1"/>
    <mergeCell ref="A2:G2"/>
    <mergeCell ref="A3:G3"/>
    <mergeCell ref="A4:G4"/>
  </mergeCells>
  <printOptions horizontalCentered="1"/>
  <pageMargins left="0.7874015748031497" right="0.7874015748031497" top="0.7874015748031497" bottom="0.7874015748031497" header="0.5905511811023623" footer="0.5905511811023623"/>
  <pageSetup firstPageNumber="5" useFirstPageNumber="1" fitToHeight="0" horizontalDpi="600" verticalDpi="600" orientation="portrait" scale="90" r:id="rId2"/>
  <headerFooter alignWithMargins="0">
    <oddFooter>&amp;C&amp;8&amp;P</oddFooter>
  </headerFooter>
  <ignoredErrors>
    <ignoredError sqref="B17" twoDigitTextYear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0"/>
  <sheetViews>
    <sheetView showGridLines="0" zoomScale="89" zoomScaleNormal="89" zoomScalePageLayoutView="0" workbookViewId="0" topLeftCell="A1">
      <selection activeCell="A5" sqref="A5:G5"/>
    </sheetView>
  </sheetViews>
  <sheetFormatPr defaultColWidth="11.421875" defaultRowHeight="12.75" outlineLevelRow="1"/>
  <cols>
    <col min="1" max="1" width="8.57421875" style="9" customWidth="1"/>
    <col min="2" max="2" width="52.7109375" style="9" customWidth="1"/>
    <col min="3" max="6" width="15.00390625" style="9" customWidth="1"/>
    <col min="7" max="7" width="14.00390625" style="9" customWidth="1"/>
    <col min="8" max="16384" width="11.421875" style="9" customWidth="1"/>
  </cols>
  <sheetData>
    <row r="1" spans="2:4" ht="11.25">
      <c r="B1" s="51"/>
      <c r="C1" s="51"/>
      <c r="D1" s="51"/>
    </row>
    <row r="2" spans="1:7" ht="11.25">
      <c r="A2" s="340" t="s">
        <v>36</v>
      </c>
      <c r="B2" s="340"/>
      <c r="C2" s="340"/>
      <c r="D2" s="340"/>
      <c r="E2" s="340"/>
      <c r="F2" s="340"/>
      <c r="G2" s="340"/>
    </row>
    <row r="3" spans="1:7" ht="11.25">
      <c r="A3" s="340" t="s">
        <v>142</v>
      </c>
      <c r="B3" s="340"/>
      <c r="C3" s="340"/>
      <c r="D3" s="340"/>
      <c r="E3" s="340"/>
      <c r="F3" s="340"/>
      <c r="G3" s="340"/>
    </row>
    <row r="4" spans="1:7" ht="12.75" customHeight="1">
      <c r="A4" s="340" t="s">
        <v>466</v>
      </c>
      <c r="B4" s="340"/>
      <c r="C4" s="340"/>
      <c r="D4" s="340"/>
      <c r="E4" s="340"/>
      <c r="F4" s="340"/>
      <c r="G4" s="340"/>
    </row>
    <row r="5" spans="1:7" ht="12.75" customHeight="1">
      <c r="A5" s="340" t="s">
        <v>40</v>
      </c>
      <c r="B5" s="340"/>
      <c r="C5" s="340"/>
      <c r="D5" s="340"/>
      <c r="E5" s="340"/>
      <c r="F5" s="340"/>
      <c r="G5" s="340"/>
    </row>
    <row r="6" spans="1:7" ht="12.75" customHeight="1" thickBot="1">
      <c r="A6" s="281"/>
      <c r="B6" s="281"/>
      <c r="C6" s="251"/>
      <c r="D6" s="251"/>
      <c r="E6" s="251"/>
      <c r="F6" s="251"/>
      <c r="G6" s="251"/>
    </row>
    <row r="7" spans="1:7" ht="17.25" customHeight="1" thickBot="1">
      <c r="A7" s="52"/>
      <c r="B7" s="53"/>
      <c r="C7" s="54" t="s">
        <v>37</v>
      </c>
      <c r="D7" s="54" t="s">
        <v>38</v>
      </c>
      <c r="E7" s="54" t="s">
        <v>39</v>
      </c>
      <c r="F7" s="54" t="s">
        <v>331</v>
      </c>
      <c r="G7" s="55" t="s">
        <v>28</v>
      </c>
    </row>
    <row r="8" spans="1:7" ht="12.75" customHeight="1">
      <c r="A8" s="56"/>
      <c r="B8" s="57"/>
      <c r="C8" s="295"/>
      <c r="D8" s="295"/>
      <c r="E8" s="295"/>
      <c r="F8" s="295"/>
      <c r="G8" s="58"/>
    </row>
    <row r="9" spans="1:7" ht="19.5" customHeight="1" thickBot="1">
      <c r="A9" s="186"/>
      <c r="B9" s="59" t="s">
        <v>143</v>
      </c>
      <c r="C9" s="59">
        <f>+C11+C17+C28</f>
        <v>1980339827.57</v>
      </c>
      <c r="D9" s="59">
        <f>+D11+D17+D28+D33</f>
        <v>410517809.9000001</v>
      </c>
      <c r="E9" s="59">
        <f>+E11+E17+E28+E33</f>
        <v>5693083689.83</v>
      </c>
      <c r="F9" s="59">
        <f>+F11+F17+F28+F33</f>
        <v>386404455</v>
      </c>
      <c r="G9" s="60">
        <f>SUM(C9:F9)</f>
        <v>8470345782.3</v>
      </c>
    </row>
    <row r="10" spans="1:7" ht="11.25" hidden="1">
      <c r="A10" s="61"/>
      <c r="B10" s="62"/>
      <c r="C10" s="10"/>
      <c r="D10" s="10"/>
      <c r="E10" s="10"/>
      <c r="F10" s="10"/>
      <c r="G10" s="63"/>
    </row>
    <row r="11" spans="1:7" ht="11.25" hidden="1">
      <c r="A11" s="64" t="s">
        <v>322</v>
      </c>
      <c r="B11" s="65"/>
      <c r="C11" s="66">
        <f>SUM(C13:C15)</f>
        <v>0</v>
      </c>
      <c r="D11" s="66">
        <f>SUM(D13:D15)</f>
        <v>0</v>
      </c>
      <c r="E11" s="66">
        <f>SUM(E13:E15)</f>
        <v>0</v>
      </c>
      <c r="F11" s="66">
        <f>SUM(F13:F15)</f>
        <v>0</v>
      </c>
      <c r="G11" s="67">
        <f>SUM(G13:G15)</f>
        <v>0</v>
      </c>
    </row>
    <row r="12" spans="1:7" ht="11.25" hidden="1">
      <c r="A12" s="61"/>
      <c r="B12" s="62"/>
      <c r="C12" s="10"/>
      <c r="D12" s="10"/>
      <c r="E12" s="10"/>
      <c r="F12" s="10"/>
      <c r="G12" s="63"/>
    </row>
    <row r="13" spans="1:7" ht="11.25" hidden="1">
      <c r="A13" s="68" t="s">
        <v>324</v>
      </c>
      <c r="B13" s="62"/>
      <c r="C13" s="292">
        <v>0</v>
      </c>
      <c r="D13" s="292">
        <v>0</v>
      </c>
      <c r="E13" s="292">
        <v>0</v>
      </c>
      <c r="F13" s="292">
        <v>0</v>
      </c>
      <c r="G13" s="70">
        <f>SUM(C13:F13)</f>
        <v>0</v>
      </c>
    </row>
    <row r="14" spans="1:7" ht="11.25" hidden="1">
      <c r="A14" s="68" t="s">
        <v>374</v>
      </c>
      <c r="B14" s="62"/>
      <c r="C14" s="69"/>
      <c r="D14" s="69"/>
      <c r="E14" s="69">
        <v>0</v>
      </c>
      <c r="F14" s="69"/>
      <c r="G14" s="70">
        <f>SUM(C14:F14)</f>
        <v>0</v>
      </c>
    </row>
    <row r="15" spans="1:7" ht="11.25" hidden="1">
      <c r="A15" s="68" t="s">
        <v>375</v>
      </c>
      <c r="B15" s="62"/>
      <c r="C15" s="69"/>
      <c r="D15" s="69">
        <v>0</v>
      </c>
      <c r="E15" s="69">
        <v>0</v>
      </c>
      <c r="F15" s="69"/>
      <c r="G15" s="70">
        <f>SUM(C15:F15)</f>
        <v>0</v>
      </c>
    </row>
    <row r="16" spans="1:7" ht="11.25">
      <c r="A16" s="61"/>
      <c r="B16" s="62"/>
      <c r="C16" s="293"/>
      <c r="D16" s="293"/>
      <c r="E16" s="293"/>
      <c r="F16" s="293"/>
      <c r="G16" s="294"/>
    </row>
    <row r="17" spans="1:7" ht="11.25">
      <c r="A17" s="64" t="s">
        <v>144</v>
      </c>
      <c r="B17" s="65"/>
      <c r="C17" s="66">
        <f>SUM(C19:C21)</f>
        <v>1980339827.57</v>
      </c>
      <c r="D17" s="66">
        <f>SUM(D19:D21)</f>
        <v>410517809.9000001</v>
      </c>
      <c r="E17" s="66">
        <f>SUM(E19:E22)</f>
        <v>5503086640.91</v>
      </c>
      <c r="F17" s="66">
        <f>SUM(F19:F21)</f>
        <v>386404455</v>
      </c>
      <c r="G17" s="67">
        <f>SUM(C17:F17)</f>
        <v>8280348733.38</v>
      </c>
    </row>
    <row r="18" spans="1:7" ht="15" customHeight="1">
      <c r="A18" s="71"/>
      <c r="B18" s="72"/>
      <c r="C18" s="292"/>
      <c r="D18" s="292"/>
      <c r="E18" s="292"/>
      <c r="F18" s="69"/>
      <c r="G18" s="70"/>
    </row>
    <row r="19" spans="1:7" ht="12.75" customHeight="1">
      <c r="A19" s="68" t="s">
        <v>145</v>
      </c>
      <c r="B19" s="72"/>
      <c r="C19" s="69">
        <v>1328812938.8</v>
      </c>
      <c r="D19" s="69">
        <v>0</v>
      </c>
      <c r="E19" s="69">
        <v>4873444612</v>
      </c>
      <c r="F19" s="69">
        <v>246466748</v>
      </c>
      <c r="G19" s="70">
        <f>SUM(C19:F19)</f>
        <v>6448724298.8</v>
      </c>
    </row>
    <row r="20" spans="1:7" ht="11.25" hidden="1">
      <c r="A20" s="68" t="s">
        <v>416</v>
      </c>
      <c r="B20" s="62"/>
      <c r="C20" s="69"/>
      <c r="D20" s="69"/>
      <c r="E20" s="69">
        <v>0</v>
      </c>
      <c r="F20" s="69">
        <v>0</v>
      </c>
      <c r="G20" s="70">
        <f>SUM(C20:F20)</f>
        <v>0</v>
      </c>
    </row>
    <row r="21" spans="1:7" ht="11.25">
      <c r="A21" s="68" t="s">
        <v>146</v>
      </c>
      <c r="B21" s="62"/>
      <c r="C21" s="69">
        <v>651526888.77</v>
      </c>
      <c r="D21" s="69">
        <v>410517809.9000001</v>
      </c>
      <c r="E21" s="69">
        <v>629642028.9100001</v>
      </c>
      <c r="F21" s="69">
        <v>139937707</v>
      </c>
      <c r="G21" s="70">
        <f>SUM(C21:F21)</f>
        <v>1831624434.5800002</v>
      </c>
    </row>
    <row r="22" spans="1:7" ht="11.25" hidden="1">
      <c r="A22" s="68" t="s">
        <v>137</v>
      </c>
      <c r="B22" s="62"/>
      <c r="C22" s="69"/>
      <c r="D22" s="69"/>
      <c r="E22" s="69">
        <v>0</v>
      </c>
      <c r="F22" s="69"/>
      <c r="G22" s="70">
        <f>SUM(C22:E22)</f>
        <v>0</v>
      </c>
    </row>
    <row r="23" spans="1:7" ht="8.25" customHeight="1" hidden="1">
      <c r="A23" s="73"/>
      <c r="B23" s="62"/>
      <c r="C23" s="69"/>
      <c r="D23" s="69"/>
      <c r="E23" s="69"/>
      <c r="F23" s="69"/>
      <c r="G23" s="70"/>
    </row>
    <row r="24" spans="1:7" ht="11.25" hidden="1">
      <c r="A24" s="64" t="s">
        <v>147</v>
      </c>
      <c r="B24" s="65"/>
      <c r="C24" s="66">
        <f>+C26+C29</f>
        <v>0</v>
      </c>
      <c r="D24" s="66">
        <f>+D26+D29</f>
        <v>0</v>
      </c>
      <c r="E24" s="66">
        <f>+E26+E29</f>
        <v>0</v>
      </c>
      <c r="F24" s="66">
        <f>+F26+F29</f>
        <v>0</v>
      </c>
      <c r="G24" s="67">
        <f>SUM(C24:F24)</f>
        <v>0</v>
      </c>
    </row>
    <row r="25" spans="1:7" ht="12.75" customHeight="1" hidden="1">
      <c r="A25" s="71"/>
      <c r="B25" s="72"/>
      <c r="C25" s="74"/>
      <c r="D25" s="74"/>
      <c r="E25" s="74"/>
      <c r="F25" s="74"/>
      <c r="G25" s="75"/>
    </row>
    <row r="26" spans="1:7" ht="11.25" hidden="1">
      <c r="A26" s="76" t="s">
        <v>138</v>
      </c>
      <c r="B26" s="62"/>
      <c r="C26" s="69"/>
      <c r="D26" s="69"/>
      <c r="E26" s="69"/>
      <c r="F26" s="69"/>
      <c r="G26" s="70">
        <f>SUM(C26:F26)</f>
        <v>0</v>
      </c>
    </row>
    <row r="27" spans="1:7" ht="11.25" hidden="1">
      <c r="A27" s="73"/>
      <c r="B27" s="62"/>
      <c r="C27" s="69"/>
      <c r="D27" s="69"/>
      <c r="E27" s="69"/>
      <c r="F27" s="69"/>
      <c r="G27" s="70"/>
    </row>
    <row r="28" spans="1:7" ht="11.25" hidden="1">
      <c r="A28" s="64" t="s">
        <v>148</v>
      </c>
      <c r="B28" s="65"/>
      <c r="C28" s="66">
        <f>SUM(C30:C31)</f>
        <v>0</v>
      </c>
      <c r="D28" s="66">
        <f>SUM(D30:D31)</f>
        <v>0</v>
      </c>
      <c r="E28" s="66">
        <f>SUM(E30:E31)</f>
        <v>0</v>
      </c>
      <c r="F28" s="66">
        <f>SUM(F30:F31)</f>
        <v>0</v>
      </c>
      <c r="G28" s="67">
        <f>SUM(G30:G31)</f>
        <v>0</v>
      </c>
    </row>
    <row r="29" spans="1:7" ht="11.25" hidden="1">
      <c r="A29" s="71"/>
      <c r="B29" s="72"/>
      <c r="C29" s="74"/>
      <c r="D29" s="74"/>
      <c r="E29" s="74"/>
      <c r="F29" s="74"/>
      <c r="G29" s="75"/>
    </row>
    <row r="30" spans="1:7" ht="11.25" hidden="1">
      <c r="A30" s="187"/>
      <c r="B30" s="283" t="s">
        <v>372</v>
      </c>
      <c r="C30" s="292">
        <v>0</v>
      </c>
      <c r="D30" s="292"/>
      <c r="E30" s="292">
        <v>0</v>
      </c>
      <c r="F30" s="292"/>
      <c r="G30" s="70">
        <f>SUM(C30:F30)</f>
        <v>0</v>
      </c>
    </row>
    <row r="31" spans="1:7" ht="11.25" hidden="1">
      <c r="A31" s="187"/>
      <c r="B31" s="283" t="s">
        <v>365</v>
      </c>
      <c r="C31" s="69"/>
      <c r="D31" s="69"/>
      <c r="E31" s="69">
        <v>0</v>
      </c>
      <c r="F31" s="69"/>
      <c r="G31" s="70"/>
    </row>
    <row r="32" spans="1:7" ht="11.25">
      <c r="A32" s="73"/>
      <c r="B32" s="62"/>
      <c r="C32" s="69"/>
      <c r="D32" s="69"/>
      <c r="E32" s="69"/>
      <c r="F32" s="69"/>
      <c r="G32" s="70"/>
    </row>
    <row r="33" spans="1:7" ht="11.25">
      <c r="A33" s="64" t="s">
        <v>327</v>
      </c>
      <c r="B33" s="65"/>
      <c r="C33" s="66">
        <f>+C35+C44</f>
        <v>0</v>
      </c>
      <c r="D33" s="66">
        <f>+D35+D44</f>
        <v>0</v>
      </c>
      <c r="E33" s="66">
        <f>+E35+E44</f>
        <v>189997048.92000002</v>
      </c>
      <c r="F33" s="66">
        <f>+F35+F44</f>
        <v>0</v>
      </c>
      <c r="G33" s="67">
        <f>SUM(G35:G44)</f>
        <v>189997048.92000002</v>
      </c>
    </row>
    <row r="34" spans="1:7" ht="11.25">
      <c r="A34" s="73"/>
      <c r="B34" s="62"/>
      <c r="C34" s="69"/>
      <c r="D34" s="69"/>
      <c r="E34" s="69"/>
      <c r="F34" s="69"/>
      <c r="G34" s="70"/>
    </row>
    <row r="35" spans="1:7" ht="11.25">
      <c r="A35" s="73" t="s">
        <v>326</v>
      </c>
      <c r="B35" s="62"/>
      <c r="C35" s="69"/>
      <c r="D35" s="69"/>
      <c r="E35" s="69">
        <v>189997048.92000002</v>
      </c>
      <c r="F35" s="69"/>
      <c r="G35" s="70">
        <f>SUM(C35:F35)</f>
        <v>189997048.92000002</v>
      </c>
    </row>
    <row r="36" spans="1:7" ht="11.25" hidden="1">
      <c r="A36" s="73"/>
      <c r="B36" s="62"/>
      <c r="C36" s="69"/>
      <c r="D36" s="69"/>
      <c r="E36" s="69"/>
      <c r="F36" s="69"/>
      <c r="G36" s="70"/>
    </row>
    <row r="37" spans="1:7" ht="11.25" hidden="1">
      <c r="A37" s="73"/>
      <c r="B37" s="62"/>
      <c r="C37" s="69"/>
      <c r="D37" s="69"/>
      <c r="E37" s="69"/>
      <c r="F37" s="69"/>
      <c r="G37" s="70"/>
    </row>
    <row r="38" spans="1:7" ht="11.25" hidden="1">
      <c r="A38" s="73"/>
      <c r="B38" s="62"/>
      <c r="C38" s="69"/>
      <c r="D38" s="69"/>
      <c r="E38" s="69"/>
      <c r="F38" s="69"/>
      <c r="G38" s="70"/>
    </row>
    <row r="39" spans="1:7" ht="11.25" hidden="1">
      <c r="A39" s="73"/>
      <c r="B39" s="62"/>
      <c r="C39" s="69"/>
      <c r="D39" s="69"/>
      <c r="E39" s="69"/>
      <c r="F39" s="69"/>
      <c r="G39" s="70"/>
    </row>
    <row r="40" spans="1:7" ht="11.25" hidden="1">
      <c r="A40" s="73"/>
      <c r="B40" s="62"/>
      <c r="C40" s="69"/>
      <c r="D40" s="69"/>
      <c r="E40" s="69"/>
      <c r="F40" s="69"/>
      <c r="G40" s="70"/>
    </row>
    <row r="41" spans="1:7" ht="11.25" hidden="1">
      <c r="A41" s="73"/>
      <c r="B41" s="62"/>
      <c r="C41" s="69"/>
      <c r="D41" s="69"/>
      <c r="E41" s="69"/>
      <c r="F41" s="69"/>
      <c r="G41" s="70"/>
    </row>
    <row r="42" spans="1:7" ht="11.25" hidden="1">
      <c r="A42" s="73"/>
      <c r="B42" s="62"/>
      <c r="C42" s="69"/>
      <c r="D42" s="69"/>
      <c r="E42" s="69"/>
      <c r="F42" s="69"/>
      <c r="G42" s="70"/>
    </row>
    <row r="43" spans="1:7" ht="11.25" hidden="1">
      <c r="A43" s="73"/>
      <c r="B43" s="62"/>
      <c r="C43" s="69"/>
      <c r="D43" s="69"/>
      <c r="E43" s="69"/>
      <c r="F43" s="69"/>
      <c r="G43" s="70"/>
    </row>
    <row r="44" spans="1:7" ht="11.25" hidden="1">
      <c r="A44" s="73" t="s">
        <v>332</v>
      </c>
      <c r="B44" s="62"/>
      <c r="C44" s="69">
        <v>0</v>
      </c>
      <c r="D44" s="69">
        <v>0</v>
      </c>
      <c r="E44" s="69">
        <v>0</v>
      </c>
      <c r="F44" s="69">
        <v>0</v>
      </c>
      <c r="G44" s="70">
        <f>SUM(C44:F44)</f>
        <v>0</v>
      </c>
    </row>
    <row r="45" spans="1:7" ht="12" thickBot="1">
      <c r="A45" s="73"/>
      <c r="B45" s="62"/>
      <c r="C45" s="69"/>
      <c r="D45" s="69"/>
      <c r="E45" s="69"/>
      <c r="F45" s="69"/>
      <c r="G45" s="70"/>
    </row>
    <row r="46" spans="1:7" ht="19.5" customHeight="1" thickBot="1">
      <c r="A46" s="77"/>
      <c r="B46" s="78" t="s">
        <v>149</v>
      </c>
      <c r="C46" s="79">
        <f>C51+C92+C164+C203+C227+C249</f>
        <v>1980339827.76</v>
      </c>
      <c r="D46" s="79">
        <f>D51+D92+D164+D203+D227+D249</f>
        <v>410517809.9</v>
      </c>
      <c r="E46" s="79">
        <f>E51+E92+E164+E203+E227+E249</f>
        <v>5693083690.12</v>
      </c>
      <c r="F46" s="79">
        <f>F51+F92+F164+F203+F227+F249</f>
        <v>386404455.09</v>
      </c>
      <c r="G46" s="80">
        <f>G51+G92+G164+G203+G227+G249-1</f>
        <v>8470345781.87</v>
      </c>
    </row>
    <row r="47" spans="1:7" ht="10.5" customHeight="1" thickBot="1">
      <c r="A47" s="174"/>
      <c r="B47" s="175"/>
      <c r="C47" s="341"/>
      <c r="D47" s="341"/>
      <c r="E47" s="341"/>
      <c r="F47" s="282"/>
      <c r="G47" s="176"/>
    </row>
    <row r="48" spans="1:7" ht="12" thickBot="1">
      <c r="A48" s="52"/>
      <c r="B48" s="53"/>
      <c r="C48" s="54" t="s">
        <v>37</v>
      </c>
      <c r="D48" s="54" t="s">
        <v>38</v>
      </c>
      <c r="E48" s="54" t="s">
        <v>39</v>
      </c>
      <c r="F48" s="54" t="s">
        <v>331</v>
      </c>
      <c r="G48" s="55" t="s">
        <v>28</v>
      </c>
    </row>
    <row r="49" spans="1:7" ht="11.25">
      <c r="A49" s="177" t="s">
        <v>150</v>
      </c>
      <c r="B49" s="178" t="s">
        <v>151</v>
      </c>
      <c r="C49" s="338" t="s">
        <v>341</v>
      </c>
      <c r="D49" s="339"/>
      <c r="E49" s="339"/>
      <c r="F49" s="280"/>
      <c r="G49" s="179"/>
    </row>
    <row r="50" spans="1:7" ht="8.25" customHeight="1" thickBot="1">
      <c r="A50" s="83"/>
      <c r="B50" s="84"/>
      <c r="C50" s="85"/>
      <c r="D50" s="85"/>
      <c r="E50" s="85"/>
      <c r="F50" s="85"/>
      <c r="G50" s="86"/>
    </row>
    <row r="51" spans="1:7" ht="18.75" customHeight="1" thickBot="1">
      <c r="A51" s="87" t="s">
        <v>29</v>
      </c>
      <c r="B51" s="88" t="s">
        <v>152</v>
      </c>
      <c r="C51" s="89">
        <f>C54+C60+C65+C73+C82+C88</f>
        <v>1323979997.8300002</v>
      </c>
      <c r="D51" s="89">
        <f>D54+D60+D65+D73+D82+D88</f>
        <v>359785976.29999995</v>
      </c>
      <c r="E51" s="89">
        <f>E54+E60+E65+E73+E82+E88</f>
        <v>4202114585.0400004</v>
      </c>
      <c r="F51" s="89">
        <f>F54+F60+F65+F73+F82+F88</f>
        <v>246466748.06</v>
      </c>
      <c r="G51" s="90">
        <f>G54+G60+G65+G73+G82+G88</f>
        <v>6132347307.23</v>
      </c>
    </row>
    <row r="52" spans="1:7" ht="12.75" customHeight="1" hidden="1" outlineLevel="1">
      <c r="A52" s="91"/>
      <c r="B52" s="92"/>
      <c r="C52" s="93">
        <f>+C54+C60+C65</f>
        <v>1067512637.44</v>
      </c>
      <c r="D52" s="93">
        <f>+D54+D60+D65</f>
        <v>285798499.15</v>
      </c>
      <c r="E52" s="93">
        <f>+E54+E60+E65</f>
        <v>3370982017.0600004</v>
      </c>
      <c r="F52" s="93">
        <f>+F54+F60+F65</f>
        <v>197318168.32</v>
      </c>
      <c r="G52" s="94">
        <f>+G54+G60+G65</f>
        <v>4921611321.969999</v>
      </c>
    </row>
    <row r="53" spans="1:7" ht="11.25" customHeight="1" collapsed="1">
      <c r="A53" s="95"/>
      <c r="B53" s="96"/>
      <c r="C53" s="96"/>
      <c r="D53" s="96"/>
      <c r="E53" s="96"/>
      <c r="F53" s="96"/>
      <c r="G53" s="97"/>
    </row>
    <row r="54" spans="1:7" ht="11.25">
      <c r="A54" s="98">
        <v>0.01</v>
      </c>
      <c r="B54" s="99" t="s">
        <v>153</v>
      </c>
      <c r="C54" s="66">
        <f>SUM(C56:C58)</f>
        <v>482685197.09999996</v>
      </c>
      <c r="D54" s="66">
        <f>SUM(D56:D58)</f>
        <v>144955680.8</v>
      </c>
      <c r="E54" s="66">
        <f>SUM(E56:E58)</f>
        <v>2135980697.21</v>
      </c>
      <c r="F54" s="66">
        <f>SUM(F56:F58)</f>
        <v>85311025.7</v>
      </c>
      <c r="G54" s="67">
        <f>SUM(G56:G58)</f>
        <v>2848932600.81</v>
      </c>
    </row>
    <row r="55" spans="1:7" ht="11.25">
      <c r="A55" s="95"/>
      <c r="B55" s="96"/>
      <c r="C55" s="96"/>
      <c r="D55" s="96"/>
      <c r="E55" s="96"/>
      <c r="F55" s="96"/>
      <c r="G55" s="97"/>
    </row>
    <row r="56" spans="1:7" ht="12.75" customHeight="1">
      <c r="A56" s="100" t="s">
        <v>66</v>
      </c>
      <c r="B56" s="101" t="s">
        <v>154</v>
      </c>
      <c r="C56" s="102">
        <v>478786563.4</v>
      </c>
      <c r="D56" s="102">
        <f>+'[2]PROGRAMA 02 '!$J$17</f>
        <v>51782045.05</v>
      </c>
      <c r="E56" s="102">
        <v>337970030.1</v>
      </c>
      <c r="F56" s="103">
        <f>+'[2]PROGRAMA 04'!$J$16</f>
        <v>85311025.7</v>
      </c>
      <c r="G56" s="104">
        <f>SUM(C56:F56)</f>
        <v>953849664.25</v>
      </c>
    </row>
    <row r="57" spans="1:7" ht="12" customHeight="1" outlineLevel="1">
      <c r="A57" s="100" t="s">
        <v>155</v>
      </c>
      <c r="B57" s="101" t="s">
        <v>156</v>
      </c>
      <c r="C57" s="102">
        <v>0</v>
      </c>
      <c r="D57" s="102">
        <f>+'[2]PROGRAMA 02 '!$J$18</f>
        <v>93173635.75</v>
      </c>
      <c r="E57" s="102">
        <v>1796432517.1100001</v>
      </c>
      <c r="F57" s="103">
        <v>0</v>
      </c>
      <c r="G57" s="104">
        <f>SUM(C57:F57)</f>
        <v>1889606152.8600001</v>
      </c>
    </row>
    <row r="58" spans="1:7" ht="12" customHeight="1" outlineLevel="1">
      <c r="A58" s="105" t="s">
        <v>157</v>
      </c>
      <c r="B58" s="101" t="s">
        <v>158</v>
      </c>
      <c r="C58" s="102">
        <v>3898633.7</v>
      </c>
      <c r="D58" s="102">
        <v>0</v>
      </c>
      <c r="E58" s="102">
        <v>1578150</v>
      </c>
      <c r="F58" s="103">
        <v>0</v>
      </c>
      <c r="G58" s="104">
        <f>SUM(C58:F58)</f>
        <v>5476783.7</v>
      </c>
    </row>
    <row r="59" spans="1:7" ht="11.25">
      <c r="A59" s="100"/>
      <c r="B59" s="106"/>
      <c r="C59" s="107"/>
      <c r="D59" s="107"/>
      <c r="E59" s="107"/>
      <c r="F59" s="107"/>
      <c r="G59" s="108"/>
    </row>
    <row r="60" spans="1:7" ht="11.25">
      <c r="A60" s="98" t="s">
        <v>159</v>
      </c>
      <c r="B60" s="99" t="s">
        <v>160</v>
      </c>
      <c r="C60" s="66">
        <f>SUM(C62:C63)</f>
        <v>10884799.990000002</v>
      </c>
      <c r="D60" s="66">
        <f>SUM(D62:D63)</f>
        <v>0</v>
      </c>
      <c r="E60" s="66">
        <f>SUM(E62:E63)</f>
        <v>56110367.70999999</v>
      </c>
      <c r="F60" s="66">
        <f>SUM(F62:F63)</f>
        <v>1353295.93</v>
      </c>
      <c r="G60" s="67">
        <f>SUM(G62:G63)</f>
        <v>68348463.63</v>
      </c>
    </row>
    <row r="61" spans="1:7" ht="11.25">
      <c r="A61" s="100"/>
      <c r="B61" s="106"/>
      <c r="C61" s="107"/>
      <c r="D61" s="107"/>
      <c r="E61" s="107"/>
      <c r="F61" s="107"/>
      <c r="G61" s="108"/>
    </row>
    <row r="62" spans="1:7" ht="14.25" customHeight="1">
      <c r="A62" s="100" t="s">
        <v>67</v>
      </c>
      <c r="B62" s="101" t="s">
        <v>31</v>
      </c>
      <c r="C62" s="102">
        <v>1450546.3900000001</v>
      </c>
      <c r="D62" s="102">
        <v>0</v>
      </c>
      <c r="E62" s="102">
        <v>56110367.70999999</v>
      </c>
      <c r="F62" s="103">
        <f>+'[2]PROGRAMA 04'!$J$22</f>
        <v>1353295.93</v>
      </c>
      <c r="G62" s="104">
        <f>SUM(C62:F62)</f>
        <v>58914210.029999994</v>
      </c>
    </row>
    <row r="63" spans="1:7" ht="12.75" customHeight="1">
      <c r="A63" s="105" t="s">
        <v>68</v>
      </c>
      <c r="B63" s="101" t="s">
        <v>30</v>
      </c>
      <c r="C63" s="102">
        <v>9434253.600000001</v>
      </c>
      <c r="D63" s="102">
        <v>0</v>
      </c>
      <c r="E63" s="102">
        <v>0</v>
      </c>
      <c r="F63" s="103">
        <v>0</v>
      </c>
      <c r="G63" s="104">
        <f>SUM(C63:F63)</f>
        <v>9434253.600000001</v>
      </c>
    </row>
    <row r="64" spans="1:7" s="51" customFormat="1" ht="11.25">
      <c r="A64" s="109"/>
      <c r="B64" s="96"/>
      <c r="C64" s="110"/>
      <c r="D64" s="110"/>
      <c r="E64" s="110"/>
      <c r="F64" s="110"/>
      <c r="G64" s="111"/>
    </row>
    <row r="65" spans="1:7" ht="11.25">
      <c r="A65" s="112" t="s">
        <v>161</v>
      </c>
      <c r="B65" s="99" t="s">
        <v>162</v>
      </c>
      <c r="C65" s="66">
        <f>SUM(C67:C71)</f>
        <v>573942640.35</v>
      </c>
      <c r="D65" s="66">
        <f>SUM(D67:D71)</f>
        <v>140842818.35</v>
      </c>
      <c r="E65" s="66">
        <f>SUM(E67:E71)</f>
        <v>1178890952.14</v>
      </c>
      <c r="F65" s="66">
        <f>SUM(F67:F71)</f>
        <v>110653846.69</v>
      </c>
      <c r="G65" s="67">
        <f>SUM(G67:G71)</f>
        <v>2004330257.5299997</v>
      </c>
    </row>
    <row r="66" spans="1:7" ht="11.25">
      <c r="A66" s="100"/>
      <c r="B66" s="106"/>
      <c r="C66" s="107"/>
      <c r="D66" s="107"/>
      <c r="E66" s="107"/>
      <c r="F66" s="107"/>
      <c r="G66" s="108"/>
    </row>
    <row r="67" spans="1:7" ht="12.75" customHeight="1">
      <c r="A67" s="100" t="s">
        <v>69</v>
      </c>
      <c r="B67" s="101" t="s">
        <v>163</v>
      </c>
      <c r="C67" s="102">
        <v>164719890.4</v>
      </c>
      <c r="D67" s="102">
        <v>28731800</v>
      </c>
      <c r="E67" s="102">
        <v>268998751.15</v>
      </c>
      <c r="F67" s="103">
        <v>42737889.4</v>
      </c>
      <c r="G67" s="104">
        <f>SUM(C67:F67)</f>
        <v>505188330.9499999</v>
      </c>
    </row>
    <row r="68" spans="1:7" ht="12.75" customHeight="1">
      <c r="A68" s="100" t="s">
        <v>70</v>
      </c>
      <c r="B68" s="101" t="s">
        <v>164</v>
      </c>
      <c r="C68" s="102">
        <v>197094769.84999996</v>
      </c>
      <c r="D68" s="102">
        <v>57309664.3</v>
      </c>
      <c r="E68" s="102">
        <v>335454980.1</v>
      </c>
      <c r="F68" s="103">
        <v>25958941.25</v>
      </c>
      <c r="G68" s="104">
        <f>SUM(C68:F68)</f>
        <v>615818355.5</v>
      </c>
    </row>
    <row r="69" spans="1:7" ht="12.75" customHeight="1">
      <c r="A69" s="100" t="s">
        <v>71</v>
      </c>
      <c r="B69" s="101" t="s">
        <v>165</v>
      </c>
      <c r="C69" s="102">
        <v>79878103.9</v>
      </c>
      <c r="D69" s="102">
        <v>20293255.55</v>
      </c>
      <c r="E69" s="102">
        <v>263357178.96999997</v>
      </c>
      <c r="F69" s="103">
        <v>15951051.190000001</v>
      </c>
      <c r="G69" s="104">
        <f>SUM(C69:F69)</f>
        <v>379479589.60999995</v>
      </c>
    </row>
    <row r="70" spans="1:7" ht="12.75" customHeight="1">
      <c r="A70" s="100" t="s">
        <v>166</v>
      </c>
      <c r="B70" s="101" t="s">
        <v>167</v>
      </c>
      <c r="C70" s="102">
        <v>75471900.75</v>
      </c>
      <c r="D70" s="102">
        <v>19151898.5</v>
      </c>
      <c r="E70" s="102">
        <v>237379985.82000008</v>
      </c>
      <c r="F70" s="103">
        <v>15598192.85</v>
      </c>
      <c r="G70" s="104">
        <f>SUM(C70:F70)</f>
        <v>347601977.9200001</v>
      </c>
    </row>
    <row r="71" spans="1:7" ht="12.75" customHeight="1">
      <c r="A71" s="100" t="s">
        <v>72</v>
      </c>
      <c r="B71" s="101" t="s">
        <v>168</v>
      </c>
      <c r="C71" s="102">
        <v>56777975.45</v>
      </c>
      <c r="D71" s="102">
        <v>15356200</v>
      </c>
      <c r="E71" s="102">
        <v>73700056.1</v>
      </c>
      <c r="F71" s="103">
        <v>10407772</v>
      </c>
      <c r="G71" s="104">
        <f>SUM(C71:F71)</f>
        <v>156242003.55</v>
      </c>
    </row>
    <row r="72" spans="1:7" ht="12.75" customHeight="1">
      <c r="A72" s="100"/>
      <c r="B72" s="106"/>
      <c r="C72" s="107"/>
      <c r="D72" s="107"/>
      <c r="E72" s="107"/>
      <c r="F72" s="107"/>
      <c r="G72" s="108"/>
    </row>
    <row r="73" spans="1:7" ht="12.75" customHeight="1">
      <c r="A73" s="112" t="s">
        <v>169</v>
      </c>
      <c r="B73" s="99" t="s">
        <v>170</v>
      </c>
      <c r="C73" s="66">
        <f>SUM(C76:C80)</f>
        <v>161969952.69</v>
      </c>
      <c r="D73" s="66">
        <f>SUM(D76:D80)</f>
        <v>46761274.44</v>
      </c>
      <c r="E73" s="66">
        <f>SUM(E76:E80)</f>
        <v>525223520.8400001</v>
      </c>
      <c r="F73" s="66">
        <f>SUM(F76:F80)</f>
        <v>31065529.870000005</v>
      </c>
      <c r="G73" s="67">
        <f>SUM(G76:G80)</f>
        <v>765020277.8400002</v>
      </c>
    </row>
    <row r="74" spans="1:7" ht="12.75" customHeight="1" hidden="1" outlineLevel="1">
      <c r="A74" s="113"/>
      <c r="B74" s="114"/>
      <c r="C74" s="115">
        <f>+C73+C82</f>
        <v>255964454.14000002</v>
      </c>
      <c r="D74" s="115">
        <f>+D73+D82</f>
        <v>73987477.15</v>
      </c>
      <c r="E74" s="115">
        <f>+E73+E82</f>
        <v>831132567.98</v>
      </c>
      <c r="F74" s="115">
        <f>+F73+F82</f>
        <v>49148579.74</v>
      </c>
      <c r="G74" s="116">
        <f>+G73+G82</f>
        <v>1210233079.0100002</v>
      </c>
    </row>
    <row r="75" spans="1:7" ht="12.75" customHeight="1" collapsed="1">
      <c r="A75" s="100"/>
      <c r="B75" s="106"/>
      <c r="C75" s="107"/>
      <c r="D75" s="107"/>
      <c r="E75" s="107"/>
      <c r="F75" s="107"/>
      <c r="G75" s="117"/>
    </row>
    <row r="76" spans="1:7" ht="12.75" customHeight="1">
      <c r="A76" s="118" t="s">
        <v>73</v>
      </c>
      <c r="B76" s="101" t="s">
        <v>62</v>
      </c>
      <c r="C76" s="102">
        <v>89447035.07000001</v>
      </c>
      <c r="D76" s="102">
        <v>25823390.34</v>
      </c>
      <c r="E76" s="102">
        <v>290425047.4200001</v>
      </c>
      <c r="F76" s="103">
        <v>17155585.44</v>
      </c>
      <c r="G76" s="119">
        <f>SUM(C76:F76)</f>
        <v>422851058.2700001</v>
      </c>
    </row>
    <row r="77" spans="1:7" ht="12.75" customHeight="1">
      <c r="A77" s="118" t="s">
        <v>74</v>
      </c>
      <c r="B77" s="101" t="s">
        <v>171</v>
      </c>
      <c r="C77" s="102">
        <v>4834861.2</v>
      </c>
      <c r="D77" s="102">
        <v>1395858.94</v>
      </c>
      <c r="E77" s="102">
        <v>15653232.020000003</v>
      </c>
      <c r="F77" s="103">
        <v>927328.9299999999</v>
      </c>
      <c r="G77" s="119">
        <f>SUM(C77:F77)</f>
        <v>22811281.090000004</v>
      </c>
    </row>
    <row r="78" spans="1:7" ht="12.75" customHeight="1">
      <c r="A78" s="118" t="s">
        <v>75</v>
      </c>
      <c r="B78" s="101" t="s">
        <v>172</v>
      </c>
      <c r="C78" s="102">
        <v>14504583.500000002</v>
      </c>
      <c r="D78" s="102">
        <v>4187576.8200000003</v>
      </c>
      <c r="E78" s="102">
        <v>46959694.38000001</v>
      </c>
      <c r="F78" s="103">
        <v>2781986.83</v>
      </c>
      <c r="G78" s="119">
        <f>SUM(C78:F78)</f>
        <v>68433841.53000002</v>
      </c>
    </row>
    <row r="79" spans="1:7" ht="12.75" customHeight="1">
      <c r="A79" s="118" t="s">
        <v>76</v>
      </c>
      <c r="B79" s="101" t="s">
        <v>173</v>
      </c>
      <c r="C79" s="102">
        <v>48348611.779999994</v>
      </c>
      <c r="D79" s="102">
        <v>13958589.4</v>
      </c>
      <c r="E79" s="102">
        <v>156532314.98</v>
      </c>
      <c r="F79" s="103">
        <v>9273289.41</v>
      </c>
      <c r="G79" s="119">
        <f>SUM(C79:F79)</f>
        <v>228112805.56999996</v>
      </c>
    </row>
    <row r="80" spans="1:7" ht="12.75" customHeight="1">
      <c r="A80" s="118" t="s">
        <v>77</v>
      </c>
      <c r="B80" s="101" t="s">
        <v>63</v>
      </c>
      <c r="C80" s="102">
        <v>4834861.140000001</v>
      </c>
      <c r="D80" s="102">
        <v>1395858.94</v>
      </c>
      <c r="E80" s="102">
        <v>15653232.04</v>
      </c>
      <c r="F80" s="103">
        <v>927339.26</v>
      </c>
      <c r="G80" s="119">
        <f>SUM(C80:F80)</f>
        <v>22811291.38</v>
      </c>
    </row>
    <row r="81" spans="1:7" ht="12.75" customHeight="1">
      <c r="A81" s="118"/>
      <c r="B81" s="106"/>
      <c r="C81" s="107"/>
      <c r="D81" s="107"/>
      <c r="E81" s="107"/>
      <c r="F81" s="107"/>
      <c r="G81" s="108"/>
    </row>
    <row r="82" spans="1:7" ht="12.75" customHeight="1">
      <c r="A82" s="112" t="s">
        <v>174</v>
      </c>
      <c r="B82" s="120" t="s">
        <v>175</v>
      </c>
      <c r="C82" s="66">
        <f>SUM(C84:C86)</f>
        <v>93994501.45000002</v>
      </c>
      <c r="D82" s="66">
        <f>SUM(D84:D86)</f>
        <v>27226202.71</v>
      </c>
      <c r="E82" s="66">
        <f>SUM(E84:E86)</f>
        <v>305909047.14</v>
      </c>
      <c r="F82" s="66">
        <f>SUM(F84:F86)</f>
        <v>18083049.869999997</v>
      </c>
      <c r="G82" s="67">
        <f>SUM(G84:G86)</f>
        <v>445212801.17</v>
      </c>
    </row>
    <row r="83" spans="1:7" ht="12.75" customHeight="1">
      <c r="A83" s="118"/>
      <c r="B83" s="106"/>
      <c r="C83" s="107"/>
      <c r="D83" s="107"/>
      <c r="E83" s="107"/>
      <c r="F83" s="107"/>
      <c r="G83" s="108"/>
    </row>
    <row r="84" spans="1:7" ht="12.75" customHeight="1">
      <c r="A84" s="118" t="s">
        <v>361</v>
      </c>
      <c r="B84" s="101" t="s">
        <v>362</v>
      </c>
      <c r="C84" s="102">
        <v>50766245.99000001</v>
      </c>
      <c r="D84" s="102">
        <v>14663472.25</v>
      </c>
      <c r="E84" s="102">
        <v>164744420.86999997</v>
      </c>
      <c r="F84" s="103">
        <v>9736953.9</v>
      </c>
      <c r="G84" s="119">
        <f>SUM(C84:F84)</f>
        <v>239911093.01</v>
      </c>
    </row>
    <row r="85" spans="1:7" ht="12.75" customHeight="1">
      <c r="A85" s="118" t="s">
        <v>78</v>
      </c>
      <c r="B85" s="101" t="s">
        <v>176</v>
      </c>
      <c r="C85" s="102">
        <v>28722790.919999998</v>
      </c>
      <c r="D85" s="102">
        <v>8436481.92</v>
      </c>
      <c r="E85" s="102">
        <v>93959986.63000001</v>
      </c>
      <c r="F85" s="103">
        <v>5564129.459999999</v>
      </c>
      <c r="G85" s="119">
        <f>SUM(C85:F85)</f>
        <v>136683388.93</v>
      </c>
    </row>
    <row r="86" spans="1:7" ht="12.75" customHeight="1">
      <c r="A86" s="118" t="s">
        <v>79</v>
      </c>
      <c r="B86" s="101" t="s">
        <v>177</v>
      </c>
      <c r="C86" s="102">
        <v>14505464.54</v>
      </c>
      <c r="D86" s="102">
        <v>4126248.54</v>
      </c>
      <c r="E86" s="102">
        <v>47204639.64</v>
      </c>
      <c r="F86" s="103">
        <v>2781966.51</v>
      </c>
      <c r="G86" s="119">
        <f>SUM(C86:F86)</f>
        <v>68618319.23</v>
      </c>
    </row>
    <row r="87" spans="1:7" ht="12" thickBot="1">
      <c r="A87" s="121"/>
      <c r="B87" s="122"/>
      <c r="C87" s="123"/>
      <c r="D87" s="123"/>
      <c r="E87" s="123"/>
      <c r="F87" s="123"/>
      <c r="G87" s="124"/>
    </row>
    <row r="88" spans="1:7" ht="12.75" customHeight="1">
      <c r="A88" s="112" t="s">
        <v>178</v>
      </c>
      <c r="B88" s="120" t="s">
        <v>179</v>
      </c>
      <c r="C88" s="66">
        <f>SUM(C90:C90)</f>
        <v>502906.25</v>
      </c>
      <c r="D88" s="66">
        <f>SUM(D90:D91)</f>
        <v>0</v>
      </c>
      <c r="E88" s="66">
        <f>SUM(E90:E91)</f>
        <v>0</v>
      </c>
      <c r="F88" s="66">
        <f>SUM(F90:F91)</f>
        <v>0</v>
      </c>
      <c r="G88" s="67">
        <f>SUM(G90:G91)</f>
        <v>502906.25</v>
      </c>
    </row>
    <row r="89" spans="1:7" ht="12.75" customHeight="1">
      <c r="A89" s="118"/>
      <c r="B89" s="106"/>
      <c r="C89" s="107"/>
      <c r="D89" s="107"/>
      <c r="E89" s="107"/>
      <c r="F89" s="107"/>
      <c r="G89" s="108"/>
    </row>
    <row r="90" spans="1:7" ht="12.75" customHeight="1">
      <c r="A90" s="118" t="s">
        <v>180</v>
      </c>
      <c r="B90" s="101" t="s">
        <v>181</v>
      </c>
      <c r="C90" s="102">
        <v>502906.25</v>
      </c>
      <c r="D90" s="102">
        <v>0</v>
      </c>
      <c r="E90" s="102">
        <v>0</v>
      </c>
      <c r="F90" s="103">
        <v>0</v>
      </c>
      <c r="G90" s="119">
        <f>SUM(C90:F90)</f>
        <v>502906.25</v>
      </c>
    </row>
    <row r="91" spans="1:7" ht="12" thickBot="1">
      <c r="A91" s="125"/>
      <c r="B91" s="126"/>
      <c r="C91" s="127"/>
      <c r="D91" s="127"/>
      <c r="E91" s="127"/>
      <c r="F91" s="127"/>
      <c r="G91" s="128"/>
    </row>
    <row r="92" spans="1:7" ht="18.75" customHeight="1" thickBot="1">
      <c r="A92" s="129" t="s">
        <v>32</v>
      </c>
      <c r="B92" s="88" t="s">
        <v>182</v>
      </c>
      <c r="C92" s="130">
        <f>+C94+C101+C109+C119+C130+C137+C141+C147+C157</f>
        <v>468506992.76000005</v>
      </c>
      <c r="D92" s="130">
        <f>+D94+D101+D109+D119+D130+D137+D141+D147+D157</f>
        <v>49369435.11</v>
      </c>
      <c r="E92" s="130">
        <f>+E94+E101+E109+E119+E130+E137+E141+E147+E157</f>
        <v>800626578.8600001</v>
      </c>
      <c r="F92" s="130">
        <f>+F94+F101+F109+F119+F130+F137+F141+F147+F157</f>
        <v>122103888</v>
      </c>
      <c r="G92" s="131">
        <f>+G94+G101+G109+G119+G130+G137+G141+G147+G157</f>
        <v>1440606894.7300003</v>
      </c>
    </row>
    <row r="93" spans="1:7" ht="11.25">
      <c r="A93" s="81"/>
      <c r="B93" s="82"/>
      <c r="C93" s="132"/>
      <c r="D93" s="132"/>
      <c r="E93" s="132"/>
      <c r="F93" s="132"/>
      <c r="G93" s="133"/>
    </row>
    <row r="94" spans="1:7" ht="11.25">
      <c r="A94" s="112" t="s">
        <v>183</v>
      </c>
      <c r="B94" s="99" t="s">
        <v>184</v>
      </c>
      <c r="C94" s="66">
        <f>SUM(C96:C99)</f>
        <v>182792345.76999998</v>
      </c>
      <c r="D94" s="66">
        <f>SUM(D96:D99)</f>
        <v>17853445</v>
      </c>
      <c r="E94" s="66">
        <f>SUM(E96:E99)</f>
        <v>295966753.09</v>
      </c>
      <c r="F94" s="66">
        <f>SUM(F96:F99)</f>
        <v>44242429.3</v>
      </c>
      <c r="G94" s="67">
        <f>SUM(G96:G99)</f>
        <v>540854973.16</v>
      </c>
    </row>
    <row r="95" spans="1:7" ht="11.25">
      <c r="A95" s="81"/>
      <c r="B95" s="82"/>
      <c r="C95" s="82"/>
      <c r="D95" s="82"/>
      <c r="E95" s="82"/>
      <c r="F95" s="82"/>
      <c r="G95" s="331"/>
    </row>
    <row r="96" spans="1:7" ht="12.75" customHeight="1">
      <c r="A96" s="118" t="s">
        <v>87</v>
      </c>
      <c r="B96" s="101" t="s">
        <v>185</v>
      </c>
      <c r="C96" s="102">
        <v>133388725.96999997</v>
      </c>
      <c r="D96" s="102">
        <f>+'[2]PROGRAMA 02 '!$J$57</f>
        <v>17853445</v>
      </c>
      <c r="E96" s="102">
        <v>243938103.07999998</v>
      </c>
      <c r="F96" s="103">
        <f>+'[2]PROGRAMA 04'!$J$56</f>
        <v>44242429.3</v>
      </c>
      <c r="G96" s="104">
        <f>SUM(C96:F96)</f>
        <v>439422703.34999996</v>
      </c>
    </row>
    <row r="97" spans="1:7" ht="12.75" customHeight="1">
      <c r="A97" s="118" t="s">
        <v>86</v>
      </c>
      <c r="B97" s="101" t="s">
        <v>186</v>
      </c>
      <c r="C97" s="102">
        <v>377282.85</v>
      </c>
      <c r="D97" s="102">
        <v>0</v>
      </c>
      <c r="E97" s="102">
        <v>52028650.01</v>
      </c>
      <c r="F97" s="103">
        <v>0</v>
      </c>
      <c r="G97" s="104">
        <f>SUM(C97:F97)</f>
        <v>52405932.86</v>
      </c>
    </row>
    <row r="98" spans="1:7" ht="11.25" hidden="1" outlineLevel="1">
      <c r="A98" s="118" t="s">
        <v>187</v>
      </c>
      <c r="B98" s="101" t="s">
        <v>188</v>
      </c>
      <c r="C98" s="102">
        <v>0</v>
      </c>
      <c r="D98" s="102">
        <v>0</v>
      </c>
      <c r="E98" s="102">
        <v>0</v>
      </c>
      <c r="F98" s="103">
        <v>0</v>
      </c>
      <c r="G98" s="104">
        <f>SUM(C98:F98)</f>
        <v>0</v>
      </c>
    </row>
    <row r="99" spans="1:7" ht="11.25" outlineLevel="1">
      <c r="A99" s="118" t="s">
        <v>189</v>
      </c>
      <c r="B99" s="101" t="s">
        <v>190</v>
      </c>
      <c r="C99" s="102">
        <v>49026336.95</v>
      </c>
      <c r="D99" s="102">
        <v>0</v>
      </c>
      <c r="E99" s="102">
        <v>0</v>
      </c>
      <c r="F99" s="103">
        <v>0</v>
      </c>
      <c r="G99" s="104">
        <f>SUM(C99:F99)</f>
        <v>49026336.95</v>
      </c>
    </row>
    <row r="100" spans="1:7" ht="12.75" customHeight="1">
      <c r="A100" s="118"/>
      <c r="B100" s="106"/>
      <c r="C100" s="107"/>
      <c r="D100" s="107"/>
      <c r="E100" s="107"/>
      <c r="F100" s="107"/>
      <c r="G100" s="108"/>
    </row>
    <row r="101" spans="1:7" ht="12.75" customHeight="1">
      <c r="A101" s="112" t="s">
        <v>191</v>
      </c>
      <c r="B101" s="99" t="s">
        <v>192</v>
      </c>
      <c r="C101" s="66">
        <f>SUM(C103:C107)</f>
        <v>48773151.53</v>
      </c>
      <c r="D101" s="66">
        <f>SUM(D103:D107)</f>
        <v>2303988.31</v>
      </c>
      <c r="E101" s="66">
        <f>SUM(E103:E107)</f>
        <v>86820054.35000001</v>
      </c>
      <c r="F101" s="66">
        <f>SUM(F103:F107)</f>
        <v>9606910.65</v>
      </c>
      <c r="G101" s="67">
        <f>SUM(G103:G107)</f>
        <v>147504104.84</v>
      </c>
    </row>
    <row r="102" spans="1:7" ht="12.75" customHeight="1">
      <c r="A102" s="118"/>
      <c r="B102" s="106"/>
      <c r="C102" s="107"/>
      <c r="D102" s="107"/>
      <c r="E102" s="107"/>
      <c r="F102" s="107"/>
      <c r="G102" s="108"/>
    </row>
    <row r="103" spans="1:7" ht="12.75" customHeight="1">
      <c r="A103" s="118" t="s">
        <v>88</v>
      </c>
      <c r="B103" s="101" t="s">
        <v>193</v>
      </c>
      <c r="C103" s="102">
        <v>1917257.85</v>
      </c>
      <c r="D103" s="102">
        <f>+'[2]PROGRAMA 02 '!$J$64</f>
        <v>157532.47999999998</v>
      </c>
      <c r="E103" s="102">
        <v>3491577.75</v>
      </c>
      <c r="F103" s="103">
        <f>+'[2]PROGRAMA 04'!$J$63</f>
        <v>742988.92</v>
      </c>
      <c r="G103" s="104">
        <f>SUM(C103:F103)</f>
        <v>6309357</v>
      </c>
    </row>
    <row r="104" spans="1:7" ht="12.75" customHeight="1">
      <c r="A104" s="118" t="s">
        <v>89</v>
      </c>
      <c r="B104" s="134" t="s">
        <v>194</v>
      </c>
      <c r="C104" s="102">
        <v>7889965.359999999</v>
      </c>
      <c r="D104" s="102">
        <f>+'[2]PROGRAMA 02 '!$J$65</f>
        <v>778089.4500000001</v>
      </c>
      <c r="E104" s="102">
        <v>17660102.02</v>
      </c>
      <c r="F104" s="103">
        <f>+'[2]PROGRAMA 04'!$J$64</f>
        <v>5086658.17</v>
      </c>
      <c r="G104" s="104">
        <f>SUM(C104:F104)</f>
        <v>31414815</v>
      </c>
    </row>
    <row r="105" spans="1:7" ht="12.75" customHeight="1">
      <c r="A105" s="118" t="s">
        <v>90</v>
      </c>
      <c r="B105" s="101" t="s">
        <v>195</v>
      </c>
      <c r="C105" s="102">
        <v>3477357.99</v>
      </c>
      <c r="D105" s="102">
        <v>0</v>
      </c>
      <c r="E105" s="102">
        <v>0</v>
      </c>
      <c r="F105" s="103">
        <v>0</v>
      </c>
      <c r="G105" s="104">
        <f>SUM(C105:F105)</f>
        <v>3477357.99</v>
      </c>
    </row>
    <row r="106" spans="1:7" ht="12.75" customHeight="1">
      <c r="A106" s="118" t="s">
        <v>333</v>
      </c>
      <c r="B106" s="101" t="s">
        <v>108</v>
      </c>
      <c r="C106" s="102">
        <v>35271723.33</v>
      </c>
      <c r="D106" s="102">
        <f>+'[2]PROGRAMA 02 '!$J$67</f>
        <v>1368366.3800000001</v>
      </c>
      <c r="E106" s="102">
        <v>65668374.580000006</v>
      </c>
      <c r="F106" s="103">
        <f>+'[2]PROGRAMA 04'!$J$66</f>
        <v>3777263.56</v>
      </c>
      <c r="G106" s="104">
        <f>SUM(C106:F106)</f>
        <v>106085727.85000001</v>
      </c>
    </row>
    <row r="107" spans="1:7" ht="12.75" customHeight="1" outlineLevel="1">
      <c r="A107" s="118" t="s">
        <v>196</v>
      </c>
      <c r="B107" s="101" t="s">
        <v>197</v>
      </c>
      <c r="C107" s="102">
        <v>216847</v>
      </c>
      <c r="D107" s="102">
        <v>0</v>
      </c>
      <c r="E107" s="102">
        <v>0</v>
      </c>
      <c r="F107" s="103">
        <v>0</v>
      </c>
      <c r="G107" s="104">
        <f>SUM(C107:F107)</f>
        <v>216847</v>
      </c>
    </row>
    <row r="108" spans="1:7" ht="12.75" customHeight="1" thickBot="1">
      <c r="A108" s="135"/>
      <c r="B108" s="136"/>
      <c r="C108" s="137"/>
      <c r="D108" s="137"/>
      <c r="E108" s="137"/>
      <c r="F108" s="137"/>
      <c r="G108" s="111"/>
    </row>
    <row r="109" spans="1:7" ht="12.75" customHeight="1">
      <c r="A109" s="138" t="s">
        <v>198</v>
      </c>
      <c r="B109" s="139" t="s">
        <v>199</v>
      </c>
      <c r="C109" s="140">
        <f>SUM(C111:C117)</f>
        <v>10944230.58</v>
      </c>
      <c r="D109" s="140">
        <f>SUM(D111:D116)</f>
        <v>0</v>
      </c>
      <c r="E109" s="140">
        <f>SUM(E111:E117)</f>
        <v>6404752.43</v>
      </c>
      <c r="F109" s="140">
        <f>SUM(F111:F117)</f>
        <v>2511807.89</v>
      </c>
      <c r="G109" s="141">
        <f>SUM(G111:G117)</f>
        <v>19860790.9</v>
      </c>
    </row>
    <row r="110" spans="1:7" ht="12.75" customHeight="1">
      <c r="A110" s="118"/>
      <c r="B110" s="106"/>
      <c r="C110" s="107"/>
      <c r="D110" s="107"/>
      <c r="E110" s="107"/>
      <c r="F110" s="107"/>
      <c r="G110" s="108"/>
    </row>
    <row r="111" spans="1:7" ht="12.75" customHeight="1">
      <c r="A111" s="142" t="s">
        <v>91</v>
      </c>
      <c r="B111" s="106" t="s">
        <v>200</v>
      </c>
      <c r="C111" s="102">
        <v>922831.8999999999</v>
      </c>
      <c r="D111" s="102">
        <v>0</v>
      </c>
      <c r="E111" s="102">
        <v>0</v>
      </c>
      <c r="F111" s="103">
        <v>0</v>
      </c>
      <c r="G111" s="104">
        <f aca="true" t="shared" si="0" ref="G111:G117">SUM(C111:F111)</f>
        <v>922831.8999999999</v>
      </c>
    </row>
    <row r="112" spans="1:7" ht="11.25">
      <c r="A112" s="118" t="s">
        <v>92</v>
      </c>
      <c r="B112" s="143" t="s">
        <v>201</v>
      </c>
      <c r="C112" s="102">
        <v>0</v>
      </c>
      <c r="D112" s="102">
        <v>0</v>
      </c>
      <c r="E112" s="102">
        <v>3295600.8199999994</v>
      </c>
      <c r="F112" s="103">
        <v>0</v>
      </c>
      <c r="G112" s="104">
        <f t="shared" si="0"/>
        <v>3295600.8199999994</v>
      </c>
    </row>
    <row r="113" spans="1:7" ht="12.75" customHeight="1">
      <c r="A113" s="118" t="s">
        <v>93</v>
      </c>
      <c r="B113" s="143" t="s">
        <v>202</v>
      </c>
      <c r="C113" s="102">
        <v>68435.72</v>
      </c>
      <c r="D113" s="102">
        <v>0</v>
      </c>
      <c r="E113" s="102">
        <v>2939151.61</v>
      </c>
      <c r="F113" s="103">
        <v>0</v>
      </c>
      <c r="G113" s="104">
        <f t="shared" si="0"/>
        <v>3007587.33</v>
      </c>
    </row>
    <row r="114" spans="1:7" ht="12.75" customHeight="1" outlineLevel="1">
      <c r="A114" s="118" t="s">
        <v>203</v>
      </c>
      <c r="B114" s="143" t="s">
        <v>204</v>
      </c>
      <c r="C114" s="102">
        <v>629885</v>
      </c>
      <c r="D114" s="102">
        <v>0</v>
      </c>
      <c r="E114" s="102">
        <v>170000</v>
      </c>
      <c r="F114" s="103">
        <v>0</v>
      </c>
      <c r="G114" s="104">
        <f t="shared" si="0"/>
        <v>799885</v>
      </c>
    </row>
    <row r="115" spans="1:7" ht="12.75" customHeight="1" hidden="1" outlineLevel="1">
      <c r="A115" s="118" t="s">
        <v>205</v>
      </c>
      <c r="B115" s="143" t="s">
        <v>206</v>
      </c>
      <c r="C115" s="102">
        <v>0</v>
      </c>
      <c r="D115" s="102">
        <v>0</v>
      </c>
      <c r="E115" s="102">
        <v>0</v>
      </c>
      <c r="F115" s="103">
        <v>0</v>
      </c>
      <c r="G115" s="104">
        <f t="shared" si="0"/>
        <v>0</v>
      </c>
    </row>
    <row r="116" spans="1:7" ht="12.75" customHeight="1" collapsed="1">
      <c r="A116" s="118" t="s">
        <v>94</v>
      </c>
      <c r="B116" s="143" t="s">
        <v>207</v>
      </c>
      <c r="C116" s="102">
        <v>8226111.220000001</v>
      </c>
      <c r="D116" s="102">
        <v>0</v>
      </c>
      <c r="E116" s="102">
        <v>0</v>
      </c>
      <c r="F116" s="103">
        <v>0</v>
      </c>
      <c r="G116" s="104">
        <f t="shared" si="0"/>
        <v>8226111.220000001</v>
      </c>
    </row>
    <row r="117" spans="1:7" ht="12.75" customHeight="1">
      <c r="A117" s="118" t="s">
        <v>358</v>
      </c>
      <c r="B117" s="101" t="s">
        <v>363</v>
      </c>
      <c r="C117" s="102">
        <v>1096966.74</v>
      </c>
      <c r="D117" s="102">
        <v>0</v>
      </c>
      <c r="E117" s="102">
        <v>0</v>
      </c>
      <c r="F117" s="103">
        <f>+'[2]PROGRAMA 04'!$J$77</f>
        <v>2511807.89</v>
      </c>
      <c r="G117" s="104">
        <f t="shared" si="0"/>
        <v>3608774.63</v>
      </c>
    </row>
    <row r="118" spans="1:7" ht="12.75" customHeight="1">
      <c r="A118" s="144"/>
      <c r="B118" s="106"/>
      <c r="C118" s="107"/>
      <c r="D118" s="107"/>
      <c r="E118" s="107"/>
      <c r="F118" s="107"/>
      <c r="G118" s="108"/>
    </row>
    <row r="119" spans="1:7" ht="12.75" customHeight="1">
      <c r="A119" s="112" t="s">
        <v>208</v>
      </c>
      <c r="B119" s="99" t="s">
        <v>209</v>
      </c>
      <c r="C119" s="66">
        <f>SUM(C121:C128)</f>
        <v>152700789.21</v>
      </c>
      <c r="D119" s="66">
        <f>SUM(D121:D128)</f>
        <v>26462001.8</v>
      </c>
      <c r="E119" s="66">
        <f>SUM(E121:E128)</f>
        <v>101471953.87</v>
      </c>
      <c r="F119" s="66">
        <f>SUM(F121:F128)</f>
        <v>64730332.16</v>
      </c>
      <c r="G119" s="67">
        <f>SUM(G121:G128)</f>
        <v>345365077.04</v>
      </c>
    </row>
    <row r="120" spans="1:7" ht="13.5" customHeight="1">
      <c r="A120" s="144"/>
      <c r="B120" s="106"/>
      <c r="C120" s="107"/>
      <c r="D120" s="107"/>
      <c r="E120" s="107"/>
      <c r="F120" s="107"/>
      <c r="G120" s="108"/>
    </row>
    <row r="121" spans="1:7" ht="13.5" customHeight="1">
      <c r="A121" s="145" t="s">
        <v>414</v>
      </c>
      <c r="B121" s="101" t="s">
        <v>415</v>
      </c>
      <c r="C121" s="102">
        <v>0</v>
      </c>
      <c r="D121" s="102">
        <v>0</v>
      </c>
      <c r="E121" s="102">
        <v>31200</v>
      </c>
      <c r="F121" s="103">
        <v>0</v>
      </c>
      <c r="G121" s="104">
        <f>SUM(C121:F121)</f>
        <v>31200</v>
      </c>
    </row>
    <row r="122" spans="1:7" ht="13.5" customHeight="1">
      <c r="A122" s="145" t="s">
        <v>210</v>
      </c>
      <c r="B122" s="101" t="s">
        <v>211</v>
      </c>
      <c r="C122" s="102">
        <v>4512090</v>
      </c>
      <c r="D122" s="102">
        <v>0</v>
      </c>
      <c r="E122" s="102">
        <v>1363881.75</v>
      </c>
      <c r="F122" s="103">
        <v>0</v>
      </c>
      <c r="G122" s="104">
        <f>SUM(C122:F122)</f>
        <v>5875971.75</v>
      </c>
    </row>
    <row r="123" spans="1:7" ht="13.5" customHeight="1" hidden="1">
      <c r="A123" s="144" t="s">
        <v>136</v>
      </c>
      <c r="B123" s="143" t="s">
        <v>212</v>
      </c>
      <c r="C123" s="102">
        <v>0</v>
      </c>
      <c r="D123" s="102">
        <v>0</v>
      </c>
      <c r="E123" s="102">
        <v>0</v>
      </c>
      <c r="F123" s="103">
        <v>0</v>
      </c>
      <c r="G123" s="104">
        <f aca="true" t="shared" si="1" ref="G123:G128">SUM(C123:F123)</f>
        <v>0</v>
      </c>
    </row>
    <row r="124" spans="1:7" ht="12.75" customHeight="1" outlineLevel="1">
      <c r="A124" s="144" t="s">
        <v>80</v>
      </c>
      <c r="B124" s="143" t="s">
        <v>135</v>
      </c>
      <c r="C124" s="102">
        <v>19368765</v>
      </c>
      <c r="D124" s="102">
        <f>+'[2]PROGRAMA 02 '!$J$85</f>
        <v>20799732.16</v>
      </c>
      <c r="E124" s="102">
        <v>0</v>
      </c>
      <c r="F124" s="103">
        <v>0</v>
      </c>
      <c r="G124" s="104">
        <f t="shared" si="1"/>
        <v>40168497.16</v>
      </c>
    </row>
    <row r="125" spans="1:7" ht="12.75" customHeight="1" hidden="1" outlineLevel="1">
      <c r="A125" s="144" t="s">
        <v>134</v>
      </c>
      <c r="B125" s="143" t="s">
        <v>213</v>
      </c>
      <c r="C125" s="102">
        <v>0</v>
      </c>
      <c r="D125" s="102">
        <v>0</v>
      </c>
      <c r="E125" s="102">
        <v>0</v>
      </c>
      <c r="F125" s="103">
        <v>0</v>
      </c>
      <c r="G125" s="104">
        <f t="shared" si="1"/>
        <v>0</v>
      </c>
    </row>
    <row r="126" spans="1:7" ht="11.25" outlineLevel="1">
      <c r="A126" s="144" t="s">
        <v>134</v>
      </c>
      <c r="B126" s="143" t="s">
        <v>214</v>
      </c>
      <c r="C126" s="102">
        <v>6844184</v>
      </c>
      <c r="D126" s="102">
        <v>0</v>
      </c>
      <c r="E126" s="102">
        <v>0</v>
      </c>
      <c r="F126" s="103">
        <f>+'[2]PROGRAMA 04'!$J$85</f>
        <v>45600000.3</v>
      </c>
      <c r="G126" s="104">
        <f t="shared" si="1"/>
        <v>52444184.3</v>
      </c>
    </row>
    <row r="127" spans="1:7" ht="12.75" customHeight="1">
      <c r="A127" s="144" t="s">
        <v>215</v>
      </c>
      <c r="B127" s="143" t="s">
        <v>216</v>
      </c>
      <c r="C127" s="102">
        <v>49646947.17</v>
      </c>
      <c r="D127" s="102">
        <f>+'[2]PROGRAMA 02 '!$J$87</f>
        <v>969597.73</v>
      </c>
      <c r="E127" s="102">
        <v>52669513.27000001</v>
      </c>
      <c r="F127" s="103">
        <f>+'[2]PROGRAMA 04'!$J$86</f>
        <v>7341267.859999999</v>
      </c>
      <c r="G127" s="104">
        <f t="shared" si="1"/>
        <v>110627326.03000002</v>
      </c>
    </row>
    <row r="128" spans="1:7" ht="12.75" customHeight="1">
      <c r="A128" s="145" t="s">
        <v>95</v>
      </c>
      <c r="B128" s="101" t="s">
        <v>217</v>
      </c>
      <c r="C128" s="102">
        <v>72328803.04</v>
      </c>
      <c r="D128" s="102">
        <f>+'[2]PROGRAMA 02 '!$J$88</f>
        <v>4692671.91</v>
      </c>
      <c r="E128" s="102">
        <v>47407358.85</v>
      </c>
      <c r="F128" s="103">
        <f>+'[2]PROGRAMA 04'!$J$87</f>
        <v>11789064</v>
      </c>
      <c r="G128" s="104">
        <f t="shared" si="1"/>
        <v>136217897.8</v>
      </c>
    </row>
    <row r="129" spans="1:7" ht="12.75" customHeight="1">
      <c r="A129" s="144"/>
      <c r="B129" s="106"/>
      <c r="C129" s="107"/>
      <c r="D129" s="107"/>
      <c r="E129" s="107"/>
      <c r="F129" s="107"/>
      <c r="G129" s="108"/>
    </row>
    <row r="130" spans="1:7" ht="12.75" customHeight="1">
      <c r="A130" s="112" t="s">
        <v>218</v>
      </c>
      <c r="B130" s="99" t="s">
        <v>219</v>
      </c>
      <c r="C130" s="66">
        <f>SUM(C132:C135)</f>
        <v>1131247</v>
      </c>
      <c r="D130" s="66">
        <f>SUM(D132:D135)</f>
        <v>0</v>
      </c>
      <c r="E130" s="66">
        <f>SUM(E132:E135)</f>
        <v>202568306.69</v>
      </c>
      <c r="F130" s="66">
        <f>SUM(F132:F135)</f>
        <v>0</v>
      </c>
      <c r="G130" s="67">
        <f>SUM(G132:G135)</f>
        <v>203699553.69</v>
      </c>
    </row>
    <row r="131" spans="1:7" ht="12.75" customHeight="1">
      <c r="A131" s="144"/>
      <c r="B131" s="106"/>
      <c r="C131" s="107"/>
      <c r="D131" s="107"/>
      <c r="E131" s="107"/>
      <c r="F131" s="107"/>
      <c r="G131" s="108"/>
    </row>
    <row r="132" spans="1:7" ht="12.75" customHeight="1">
      <c r="A132" s="118" t="s">
        <v>96</v>
      </c>
      <c r="B132" s="101" t="s">
        <v>220</v>
      </c>
      <c r="C132" s="102">
        <v>1005390</v>
      </c>
      <c r="D132" s="102">
        <v>0</v>
      </c>
      <c r="E132" s="102">
        <v>4193061</v>
      </c>
      <c r="F132" s="103">
        <v>0</v>
      </c>
      <c r="G132" s="104">
        <f>SUM(C132:F132)</f>
        <v>5198451</v>
      </c>
    </row>
    <row r="133" spans="1:7" ht="12.75" customHeight="1">
      <c r="A133" s="118" t="s">
        <v>97</v>
      </c>
      <c r="B133" s="101" t="s">
        <v>221</v>
      </c>
      <c r="C133" s="102">
        <v>0</v>
      </c>
      <c r="D133" s="102">
        <v>0</v>
      </c>
      <c r="E133" s="102">
        <v>198375245.69</v>
      </c>
      <c r="F133" s="103">
        <v>0</v>
      </c>
      <c r="G133" s="104">
        <f>SUM(C133:F133)</f>
        <v>198375245.69</v>
      </c>
    </row>
    <row r="134" spans="1:7" ht="12.75" customHeight="1" hidden="1">
      <c r="A134" s="118" t="s">
        <v>98</v>
      </c>
      <c r="B134" s="101" t="s">
        <v>222</v>
      </c>
      <c r="C134" s="102">
        <v>0</v>
      </c>
      <c r="D134" s="102">
        <v>0</v>
      </c>
      <c r="E134" s="102">
        <v>0</v>
      </c>
      <c r="F134" s="103">
        <v>0</v>
      </c>
      <c r="G134" s="104">
        <f>SUM(C134:F134)</f>
        <v>0</v>
      </c>
    </row>
    <row r="135" spans="1:7" ht="11.25">
      <c r="A135" s="118" t="s">
        <v>99</v>
      </c>
      <c r="B135" s="101" t="s">
        <v>223</v>
      </c>
      <c r="C135" s="102">
        <v>125857</v>
      </c>
      <c r="D135" s="102">
        <v>0</v>
      </c>
      <c r="E135" s="102">
        <v>0</v>
      </c>
      <c r="F135" s="103">
        <v>0</v>
      </c>
      <c r="G135" s="104">
        <f>SUM(C135:F135)</f>
        <v>125857</v>
      </c>
    </row>
    <row r="136" spans="1:7" ht="12.75" customHeight="1">
      <c r="A136" s="118"/>
      <c r="B136" s="106"/>
      <c r="C136" s="107"/>
      <c r="D136" s="107"/>
      <c r="E136" s="107"/>
      <c r="F136" s="107"/>
      <c r="G136" s="108"/>
    </row>
    <row r="137" spans="1:7" ht="12.75" customHeight="1">
      <c r="A137" s="112" t="s">
        <v>224</v>
      </c>
      <c r="B137" s="99" t="s">
        <v>225</v>
      </c>
      <c r="C137" s="66">
        <f>SUM(C139)</f>
        <v>17499999.19</v>
      </c>
      <c r="D137" s="66">
        <f>SUM(D139)</f>
        <v>2750000</v>
      </c>
      <c r="E137" s="66">
        <f>SUM(E139)</f>
        <v>62280164.20999999</v>
      </c>
      <c r="F137" s="66">
        <f>SUM(F139)</f>
        <v>1012408</v>
      </c>
      <c r="G137" s="67">
        <f>SUM(G139)</f>
        <v>83542571.39999999</v>
      </c>
    </row>
    <row r="138" spans="1:7" ht="12.75" customHeight="1">
      <c r="A138" s="118"/>
      <c r="B138" s="106"/>
      <c r="C138" s="107"/>
      <c r="D138" s="107"/>
      <c r="E138" s="107"/>
      <c r="F138" s="107"/>
      <c r="G138" s="108"/>
    </row>
    <row r="139" spans="1:7" ht="12.75" customHeight="1">
      <c r="A139" s="118" t="s">
        <v>81</v>
      </c>
      <c r="B139" s="101" t="s">
        <v>33</v>
      </c>
      <c r="C139" s="102">
        <v>17499999.19</v>
      </c>
      <c r="D139" s="102">
        <f>+'[2]PROGRAMA 02 '!$J$99</f>
        <v>2750000</v>
      </c>
      <c r="E139" s="102">
        <v>62280164.20999999</v>
      </c>
      <c r="F139" s="103">
        <f>+'[2]PROGRAMA 04'!$J$98</f>
        <v>1012408</v>
      </c>
      <c r="G139" s="104">
        <f>SUM(C139:F139)</f>
        <v>83542571.39999999</v>
      </c>
    </row>
    <row r="140" spans="1:7" ht="12.75" customHeight="1">
      <c r="A140" s="118"/>
      <c r="B140" s="106"/>
      <c r="C140" s="107"/>
      <c r="D140" s="107"/>
      <c r="E140" s="107"/>
      <c r="F140" s="107"/>
      <c r="G140" s="108"/>
    </row>
    <row r="141" spans="1:7" ht="12.75" customHeight="1">
      <c r="A141" s="112" t="s">
        <v>226</v>
      </c>
      <c r="B141" s="99" t="s">
        <v>227</v>
      </c>
      <c r="C141" s="66">
        <f>SUM(C143:C145)</f>
        <v>42597925.37</v>
      </c>
      <c r="D141" s="66">
        <f>SUM(D143:D145)</f>
        <v>0</v>
      </c>
      <c r="E141" s="66">
        <f>SUM(E143:E145)</f>
        <v>3963902.85</v>
      </c>
      <c r="F141" s="66">
        <f>SUM(F143:F145)</f>
        <v>0</v>
      </c>
      <c r="G141" s="67">
        <f>SUM(G143:G145)</f>
        <v>46561828.22</v>
      </c>
    </row>
    <row r="142" spans="1:7" ht="12.75" customHeight="1">
      <c r="A142" s="118"/>
      <c r="B142" s="106"/>
      <c r="C142" s="107"/>
      <c r="D142" s="107"/>
      <c r="E142" s="107"/>
      <c r="F142" s="107"/>
      <c r="G142" s="108"/>
    </row>
    <row r="143" spans="1:7" ht="12.75" customHeight="1">
      <c r="A143" s="118" t="s">
        <v>102</v>
      </c>
      <c r="B143" s="101" t="s">
        <v>228</v>
      </c>
      <c r="C143" s="102">
        <v>42597925.37</v>
      </c>
      <c r="D143" s="102">
        <v>0</v>
      </c>
      <c r="E143" s="102">
        <v>3963902.85</v>
      </c>
      <c r="F143" s="103">
        <v>0</v>
      </c>
      <c r="G143" s="104">
        <f>SUM(C143:F143)</f>
        <v>46561828.22</v>
      </c>
    </row>
    <row r="144" spans="1:7" ht="12.75" customHeight="1" hidden="1">
      <c r="A144" s="118" t="s">
        <v>100</v>
      </c>
      <c r="B144" s="101" t="s">
        <v>229</v>
      </c>
      <c r="C144" s="102">
        <v>0</v>
      </c>
      <c r="D144" s="102">
        <v>0</v>
      </c>
      <c r="E144" s="102">
        <v>0</v>
      </c>
      <c r="F144" s="103">
        <v>0</v>
      </c>
      <c r="G144" s="104">
        <f>SUM(C144:F144)</f>
        <v>0</v>
      </c>
    </row>
    <row r="145" spans="1:7" ht="11.25" hidden="1">
      <c r="A145" s="118" t="s">
        <v>101</v>
      </c>
      <c r="B145" s="101" t="s">
        <v>230</v>
      </c>
      <c r="C145" s="102">
        <v>0</v>
      </c>
      <c r="D145" s="102">
        <v>0</v>
      </c>
      <c r="E145" s="102">
        <v>0</v>
      </c>
      <c r="F145" s="103">
        <v>0</v>
      </c>
      <c r="G145" s="104">
        <f>SUM(C145:E145)</f>
        <v>0</v>
      </c>
    </row>
    <row r="146" spans="1:7" ht="12.75" customHeight="1">
      <c r="A146" s="118"/>
      <c r="B146" s="106"/>
      <c r="C146" s="107"/>
      <c r="D146" s="107"/>
      <c r="E146" s="107"/>
      <c r="F146" s="107"/>
      <c r="G146" s="108"/>
    </row>
    <row r="147" spans="1:7" ht="12.75" customHeight="1">
      <c r="A147" s="112" t="s">
        <v>231</v>
      </c>
      <c r="B147" s="99" t="s">
        <v>232</v>
      </c>
      <c r="C147" s="66">
        <f>SUM(C149:C155)</f>
        <v>8407725.87</v>
      </c>
      <c r="D147" s="66">
        <f>SUM(D149:D155)</f>
        <v>0</v>
      </c>
      <c r="E147" s="66">
        <f>SUM(E149:E155)</f>
        <v>40656199.07</v>
      </c>
      <c r="F147" s="66">
        <f>SUM(F149:F155)</f>
        <v>0</v>
      </c>
      <c r="G147" s="67">
        <f>SUM(G149:G155)</f>
        <v>49063924.94</v>
      </c>
    </row>
    <row r="148" spans="1:7" ht="12.75" customHeight="1">
      <c r="A148" s="118"/>
      <c r="B148" s="106"/>
      <c r="C148" s="107"/>
      <c r="D148" s="107"/>
      <c r="E148" s="107"/>
      <c r="F148" s="107"/>
      <c r="G148" s="108"/>
    </row>
    <row r="149" spans="1:7" ht="12.75" customHeight="1" hidden="1" outlineLevel="1">
      <c r="A149" s="118" t="s">
        <v>110</v>
      </c>
      <c r="B149" s="101" t="s">
        <v>233</v>
      </c>
      <c r="C149" s="102">
        <v>0</v>
      </c>
      <c r="D149" s="102">
        <v>0</v>
      </c>
      <c r="E149" s="102">
        <v>0</v>
      </c>
      <c r="F149" s="103">
        <v>0</v>
      </c>
      <c r="G149" s="104">
        <f>SUM(C149:F149)</f>
        <v>0</v>
      </c>
    </row>
    <row r="150" spans="1:7" ht="11.25" hidden="1" outlineLevel="1">
      <c r="A150" s="118" t="s">
        <v>234</v>
      </c>
      <c r="B150" s="101" t="s">
        <v>235</v>
      </c>
      <c r="C150" s="102">
        <v>0</v>
      </c>
      <c r="D150" s="102">
        <v>0</v>
      </c>
      <c r="E150" s="102">
        <v>0</v>
      </c>
      <c r="F150" s="103">
        <v>0</v>
      </c>
      <c r="G150" s="104">
        <f aca="true" t="shared" si="2" ref="G150:G155">SUM(C150:F150)</f>
        <v>0</v>
      </c>
    </row>
    <row r="151" spans="1:7" ht="12.75" customHeight="1" collapsed="1">
      <c r="A151" s="118" t="s">
        <v>103</v>
      </c>
      <c r="B151" s="101" t="s">
        <v>236</v>
      </c>
      <c r="C151" s="102">
        <v>1192954.8900000001</v>
      </c>
      <c r="D151" s="102">
        <v>0</v>
      </c>
      <c r="E151" s="102">
        <v>40656199.07</v>
      </c>
      <c r="F151" s="103">
        <v>0</v>
      </c>
      <c r="G151" s="104">
        <f t="shared" si="2"/>
        <v>41849153.96</v>
      </c>
    </row>
    <row r="152" spans="1:7" ht="12.75" customHeight="1">
      <c r="A152" s="118" t="s">
        <v>104</v>
      </c>
      <c r="B152" s="101" t="s">
        <v>237</v>
      </c>
      <c r="C152" s="102">
        <v>1142296.66</v>
      </c>
      <c r="D152" s="102">
        <v>0</v>
      </c>
      <c r="E152" s="102">
        <v>0</v>
      </c>
      <c r="F152" s="103">
        <v>0</v>
      </c>
      <c r="G152" s="104">
        <f t="shared" si="2"/>
        <v>1142296.66</v>
      </c>
    </row>
    <row r="153" spans="1:7" ht="12.75" customHeight="1">
      <c r="A153" s="118" t="s">
        <v>105</v>
      </c>
      <c r="B153" s="101" t="s">
        <v>238</v>
      </c>
      <c r="C153" s="102">
        <v>1435199.3199999998</v>
      </c>
      <c r="D153" s="102">
        <v>0</v>
      </c>
      <c r="E153" s="102">
        <v>0</v>
      </c>
      <c r="F153" s="103">
        <v>0</v>
      </c>
      <c r="G153" s="104">
        <f t="shared" si="2"/>
        <v>1435199.3199999998</v>
      </c>
    </row>
    <row r="154" spans="1:7" ht="11.25">
      <c r="A154" s="118" t="s">
        <v>106</v>
      </c>
      <c r="B154" s="101" t="s">
        <v>239</v>
      </c>
      <c r="C154" s="102">
        <v>4595904.13</v>
      </c>
      <c r="D154" s="102">
        <v>0</v>
      </c>
      <c r="E154" s="102">
        <v>0</v>
      </c>
      <c r="F154" s="103">
        <v>0</v>
      </c>
      <c r="G154" s="104">
        <f t="shared" si="2"/>
        <v>4595904.13</v>
      </c>
    </row>
    <row r="155" spans="1:7" ht="12.75" customHeight="1" outlineLevel="1">
      <c r="A155" s="118" t="s">
        <v>240</v>
      </c>
      <c r="B155" s="101" t="s">
        <v>241</v>
      </c>
      <c r="C155" s="102">
        <v>41370.87</v>
      </c>
      <c r="D155" s="102">
        <v>0</v>
      </c>
      <c r="E155" s="102">
        <v>0</v>
      </c>
      <c r="F155" s="103">
        <v>0</v>
      </c>
      <c r="G155" s="104">
        <f t="shared" si="2"/>
        <v>41370.87</v>
      </c>
    </row>
    <row r="156" spans="1:7" s="51" customFormat="1" ht="12.75" customHeight="1">
      <c r="A156" s="146"/>
      <c r="B156" s="147"/>
      <c r="C156" s="148"/>
      <c r="D156" s="148"/>
      <c r="E156" s="148"/>
      <c r="F156" s="148"/>
      <c r="G156" s="149"/>
    </row>
    <row r="157" spans="1:7" ht="12.75" customHeight="1">
      <c r="A157" s="112" t="s">
        <v>242</v>
      </c>
      <c r="B157" s="99" t="s">
        <v>243</v>
      </c>
      <c r="C157" s="66">
        <f>SUM(C159:C162)</f>
        <v>3659578.24</v>
      </c>
      <c r="D157" s="66">
        <f>SUM(D159:D162)</f>
        <v>0</v>
      </c>
      <c r="E157" s="66">
        <f>SUM(E159:E162)</f>
        <v>494492.3</v>
      </c>
      <c r="F157" s="66">
        <f>SUM(F159:F162)</f>
        <v>0</v>
      </c>
      <c r="G157" s="67">
        <f>SUM(G159:G162)</f>
        <v>4154070.54</v>
      </c>
    </row>
    <row r="158" spans="1:7" ht="12.75" customHeight="1">
      <c r="A158" s="118"/>
      <c r="B158" s="106"/>
      <c r="C158" s="107"/>
      <c r="D158" s="107"/>
      <c r="E158" s="107"/>
      <c r="F158" s="107"/>
      <c r="G158" s="108"/>
    </row>
    <row r="159" spans="1:7" ht="12.75" customHeight="1">
      <c r="A159" s="135" t="s">
        <v>334</v>
      </c>
      <c r="B159" s="150" t="s">
        <v>335</v>
      </c>
      <c r="C159" s="102">
        <v>1400000</v>
      </c>
      <c r="D159" s="102">
        <v>0</v>
      </c>
      <c r="E159" s="102">
        <v>94492.3</v>
      </c>
      <c r="F159" s="103">
        <v>0</v>
      </c>
      <c r="G159" s="104">
        <f>SUM(C159:F159)</f>
        <v>1494492.3</v>
      </c>
    </row>
    <row r="160" spans="1:7" ht="12.75" customHeight="1">
      <c r="A160" s="135" t="s">
        <v>359</v>
      </c>
      <c r="B160" s="150" t="s">
        <v>439</v>
      </c>
      <c r="C160" s="102">
        <v>200000</v>
      </c>
      <c r="D160" s="102">
        <v>0</v>
      </c>
      <c r="E160" s="102"/>
      <c r="F160" s="103"/>
      <c r="G160" s="104">
        <f>SUM(C160:F160)</f>
        <v>200000</v>
      </c>
    </row>
    <row r="161" spans="1:7" ht="12.75" customHeight="1">
      <c r="A161" s="135" t="s">
        <v>107</v>
      </c>
      <c r="B161" s="150" t="s">
        <v>109</v>
      </c>
      <c r="C161" s="102">
        <v>1649000</v>
      </c>
      <c r="D161" s="102">
        <v>0</v>
      </c>
      <c r="E161" s="102">
        <v>400000</v>
      </c>
      <c r="F161" s="103">
        <v>0</v>
      </c>
      <c r="G161" s="104">
        <f>SUM(C161:F161)</f>
        <v>2049000</v>
      </c>
    </row>
    <row r="162" spans="1:7" ht="12.75" customHeight="1">
      <c r="A162" s="118" t="s">
        <v>82</v>
      </c>
      <c r="B162" s="101" t="s">
        <v>64</v>
      </c>
      <c r="C162" s="102">
        <v>410578.24</v>
      </c>
      <c r="D162" s="102">
        <v>0</v>
      </c>
      <c r="E162" s="102">
        <v>0</v>
      </c>
      <c r="F162" s="103">
        <v>0</v>
      </c>
      <c r="G162" s="104">
        <f>SUM(C162:F162)</f>
        <v>410578.24</v>
      </c>
    </row>
    <row r="163" spans="1:7" ht="12" thickBot="1">
      <c r="A163" s="121"/>
      <c r="B163" s="122"/>
      <c r="C163" s="123"/>
      <c r="D163" s="123"/>
      <c r="E163" s="123"/>
      <c r="F163" s="123"/>
      <c r="G163" s="151"/>
    </row>
    <row r="164" spans="1:7" ht="18" customHeight="1" thickBot="1">
      <c r="A164" s="129">
        <v>2</v>
      </c>
      <c r="B164" s="88" t="s">
        <v>34</v>
      </c>
      <c r="C164" s="130">
        <f>+C166+C173+C177+C187+C192</f>
        <v>15263141.85</v>
      </c>
      <c r="D164" s="130">
        <f>+D166+D173+D177+D187+D192</f>
        <v>0</v>
      </c>
      <c r="E164" s="130">
        <f>+E166+E173+E177+E187+E192</f>
        <v>104376706.44999999</v>
      </c>
      <c r="F164" s="130">
        <f>+F166+F173+F177+F187+F192</f>
        <v>47260.86</v>
      </c>
      <c r="G164" s="131">
        <f>+G166+G173+G177+G187+G192</f>
        <v>119687109.16</v>
      </c>
    </row>
    <row r="165" spans="1:7" ht="11.25">
      <c r="A165" s="95"/>
      <c r="B165" s="96"/>
      <c r="C165" s="110"/>
      <c r="D165" s="110"/>
      <c r="E165" s="110"/>
      <c r="F165" s="110"/>
      <c r="G165" s="152"/>
    </row>
    <row r="166" spans="1:7" ht="11.25">
      <c r="A166" s="112" t="s">
        <v>244</v>
      </c>
      <c r="B166" s="99" t="s">
        <v>245</v>
      </c>
      <c r="C166" s="66">
        <f>SUM(C168:C171)</f>
        <v>5298334.05</v>
      </c>
      <c r="D166" s="66">
        <f>SUM(D168:D171)</f>
        <v>0</v>
      </c>
      <c r="E166" s="66">
        <f>SUM(E168:E171)</f>
        <v>90587615.1</v>
      </c>
      <c r="F166" s="66">
        <f>SUM(F168:F171)</f>
        <v>0</v>
      </c>
      <c r="G166" s="67">
        <f>SUM(G168:G171)</f>
        <v>95885949.14999999</v>
      </c>
    </row>
    <row r="167" spans="1:7" ht="11.25">
      <c r="A167" s="95"/>
      <c r="B167" s="96"/>
      <c r="C167" s="110"/>
      <c r="D167" s="110"/>
      <c r="E167" s="110"/>
      <c r="F167" s="110"/>
      <c r="G167" s="152"/>
    </row>
    <row r="168" spans="1:7" ht="12.75" customHeight="1">
      <c r="A168" s="118" t="s">
        <v>111</v>
      </c>
      <c r="B168" s="143" t="s">
        <v>246</v>
      </c>
      <c r="C168" s="102">
        <v>3066433.8</v>
      </c>
      <c r="D168" s="102">
        <v>0</v>
      </c>
      <c r="E168" s="102">
        <v>89400245</v>
      </c>
      <c r="F168" s="103">
        <v>0</v>
      </c>
      <c r="G168" s="104">
        <f>SUM(C168:F168)</f>
        <v>92466678.8</v>
      </c>
    </row>
    <row r="169" spans="1:7" ht="12.75" customHeight="1">
      <c r="A169" s="118" t="s">
        <v>112</v>
      </c>
      <c r="B169" s="143" t="s">
        <v>247</v>
      </c>
      <c r="C169" s="102">
        <v>1807734.95</v>
      </c>
      <c r="D169" s="102">
        <v>0</v>
      </c>
      <c r="E169" s="102">
        <v>1187370.1</v>
      </c>
      <c r="F169" s="103">
        <v>0</v>
      </c>
      <c r="G169" s="104">
        <f>SUM(C169:F169)</f>
        <v>2995105.05</v>
      </c>
    </row>
    <row r="170" spans="1:7" ht="12.75" customHeight="1">
      <c r="A170" s="118" t="s">
        <v>113</v>
      </c>
      <c r="B170" s="143" t="s">
        <v>248</v>
      </c>
      <c r="C170" s="102">
        <v>424165.3</v>
      </c>
      <c r="D170" s="102">
        <v>0</v>
      </c>
      <c r="E170" s="102">
        <v>0</v>
      </c>
      <c r="F170" s="103">
        <v>0</v>
      </c>
      <c r="G170" s="104">
        <f>SUM(C170:F170)</f>
        <v>424165.3</v>
      </c>
    </row>
    <row r="171" spans="1:7" ht="12.75" customHeight="1" hidden="1" outlineLevel="1">
      <c r="A171" s="142" t="s">
        <v>249</v>
      </c>
      <c r="B171" s="106" t="s">
        <v>250</v>
      </c>
      <c r="C171" s="102">
        <v>0</v>
      </c>
      <c r="D171" s="102">
        <v>0</v>
      </c>
      <c r="E171" s="102">
        <v>0</v>
      </c>
      <c r="F171" s="103">
        <v>0</v>
      </c>
      <c r="G171" s="104">
        <f>SUM(C171:F171)</f>
        <v>0</v>
      </c>
    </row>
    <row r="172" spans="1:7" ht="12.75" customHeight="1" collapsed="1">
      <c r="A172" s="118"/>
      <c r="B172" s="106"/>
      <c r="C172" s="107"/>
      <c r="D172" s="107"/>
      <c r="E172" s="107"/>
      <c r="F172" s="107"/>
      <c r="G172" s="108"/>
    </row>
    <row r="173" spans="1:7" ht="12.75" customHeight="1">
      <c r="A173" s="112" t="s">
        <v>251</v>
      </c>
      <c r="B173" s="99" t="s">
        <v>252</v>
      </c>
      <c r="C173" s="66">
        <f>C175</f>
        <v>0</v>
      </c>
      <c r="D173" s="66">
        <f>D175</f>
        <v>0</v>
      </c>
      <c r="E173" s="66">
        <f>E175</f>
        <v>0</v>
      </c>
      <c r="F173" s="66">
        <f>F175</f>
        <v>0</v>
      </c>
      <c r="G173" s="67">
        <f>G175</f>
        <v>0</v>
      </c>
    </row>
    <row r="174" spans="1:7" ht="12.75" customHeight="1">
      <c r="A174" s="118"/>
      <c r="B174" s="106"/>
      <c r="C174" s="107"/>
      <c r="D174" s="107"/>
      <c r="E174" s="107"/>
      <c r="F174" s="107"/>
      <c r="G174" s="108"/>
    </row>
    <row r="175" spans="1:7" ht="12.75" customHeight="1">
      <c r="A175" s="142" t="s">
        <v>253</v>
      </c>
      <c r="B175" s="106" t="s">
        <v>254</v>
      </c>
      <c r="C175" s="102">
        <v>0</v>
      </c>
      <c r="D175" s="102">
        <v>0</v>
      </c>
      <c r="E175" s="102">
        <v>0</v>
      </c>
      <c r="F175" s="103">
        <v>0</v>
      </c>
      <c r="G175" s="104">
        <f>SUM(C175:F175)</f>
        <v>0</v>
      </c>
    </row>
    <row r="176" spans="1:7" ht="12.75" customHeight="1">
      <c r="A176" s="118"/>
      <c r="B176" s="106"/>
      <c r="C176" s="107"/>
      <c r="D176" s="107"/>
      <c r="E176" s="107"/>
      <c r="F176" s="107"/>
      <c r="G176" s="108"/>
    </row>
    <row r="177" spans="1:7" ht="12.75" customHeight="1">
      <c r="A177" s="112" t="s">
        <v>255</v>
      </c>
      <c r="B177" s="99" t="s">
        <v>256</v>
      </c>
      <c r="C177" s="66">
        <f>SUM(C179:C185)</f>
        <v>972135.03</v>
      </c>
      <c r="D177" s="66">
        <f>SUM(D179:D185)</f>
        <v>0</v>
      </c>
      <c r="E177" s="66">
        <f>SUM(E179:E185)</f>
        <v>3187913.8099999996</v>
      </c>
      <c r="F177" s="66">
        <f>SUM(F178:F185)</f>
        <v>47260.86</v>
      </c>
      <c r="G177" s="67">
        <f>SUM(G179:G185)</f>
        <v>4207309.7</v>
      </c>
    </row>
    <row r="178" spans="1:7" ht="12.75" customHeight="1">
      <c r="A178" s="118"/>
      <c r="B178" s="106"/>
      <c r="C178" s="107"/>
      <c r="D178" s="107"/>
      <c r="E178" s="107"/>
      <c r="F178" s="107"/>
      <c r="G178" s="108"/>
    </row>
    <row r="179" spans="1:7" ht="12.75" customHeight="1">
      <c r="A179" s="142" t="s">
        <v>114</v>
      </c>
      <c r="B179" s="106" t="s">
        <v>257</v>
      </c>
      <c r="C179" s="102">
        <v>0</v>
      </c>
      <c r="D179" s="102">
        <v>0</v>
      </c>
      <c r="E179" s="102">
        <v>0</v>
      </c>
      <c r="F179" s="103">
        <v>0</v>
      </c>
      <c r="G179" s="104">
        <f>SUM(C179:F179)</f>
        <v>0</v>
      </c>
    </row>
    <row r="180" spans="1:7" ht="12.75" customHeight="1" hidden="1">
      <c r="A180" s="142" t="s">
        <v>337</v>
      </c>
      <c r="B180" s="106" t="s">
        <v>338</v>
      </c>
      <c r="C180" s="102">
        <v>0</v>
      </c>
      <c r="D180" s="102">
        <v>0</v>
      </c>
      <c r="E180" s="102">
        <v>0</v>
      </c>
      <c r="F180" s="103">
        <v>0</v>
      </c>
      <c r="G180" s="104">
        <f aca="true" t="shared" si="3" ref="G180:G185">SUM(C180:F180)</f>
        <v>0</v>
      </c>
    </row>
    <row r="181" spans="1:7" ht="12.75" customHeight="1" hidden="1">
      <c r="A181" s="142" t="s">
        <v>115</v>
      </c>
      <c r="B181" s="106" t="s">
        <v>127</v>
      </c>
      <c r="C181" s="102">
        <v>0</v>
      </c>
      <c r="D181" s="102">
        <v>0</v>
      </c>
      <c r="E181" s="102">
        <v>0</v>
      </c>
      <c r="F181" s="103">
        <v>0</v>
      </c>
      <c r="G181" s="104">
        <f t="shared" si="3"/>
        <v>0</v>
      </c>
    </row>
    <row r="182" spans="1:7" ht="12.75" customHeight="1">
      <c r="A182" s="142" t="s">
        <v>116</v>
      </c>
      <c r="B182" s="106" t="s">
        <v>258</v>
      </c>
      <c r="C182" s="102">
        <v>972135.03</v>
      </c>
      <c r="D182" s="102">
        <v>0</v>
      </c>
      <c r="E182" s="102">
        <v>3187913.8099999996</v>
      </c>
      <c r="F182" s="103">
        <f>+'[2]PROGRAMA 04'!$J$144</f>
        <v>47260.86</v>
      </c>
      <c r="G182" s="104">
        <f t="shared" si="3"/>
        <v>4207309.7</v>
      </c>
    </row>
    <row r="183" spans="1:7" ht="12.75" customHeight="1" hidden="1">
      <c r="A183" s="142" t="s">
        <v>117</v>
      </c>
      <c r="B183" s="106" t="s">
        <v>259</v>
      </c>
      <c r="C183" s="102">
        <v>0</v>
      </c>
      <c r="D183" s="102">
        <v>0</v>
      </c>
      <c r="E183" s="102">
        <v>0</v>
      </c>
      <c r="F183" s="103">
        <v>0</v>
      </c>
      <c r="G183" s="104">
        <f t="shared" si="3"/>
        <v>0</v>
      </c>
    </row>
    <row r="184" spans="1:7" ht="12.75" customHeight="1">
      <c r="A184" s="142" t="s">
        <v>118</v>
      </c>
      <c r="B184" s="106" t="s">
        <v>260</v>
      </c>
      <c r="C184" s="102">
        <v>0</v>
      </c>
      <c r="D184" s="102">
        <v>0</v>
      </c>
      <c r="E184" s="102">
        <v>0</v>
      </c>
      <c r="F184" s="103">
        <v>0</v>
      </c>
      <c r="G184" s="104">
        <f t="shared" si="3"/>
        <v>0</v>
      </c>
    </row>
    <row r="185" spans="1:7" ht="12.75" customHeight="1" hidden="1" outlineLevel="1">
      <c r="A185" s="142" t="s">
        <v>119</v>
      </c>
      <c r="B185" s="106" t="s">
        <v>261</v>
      </c>
      <c r="C185" s="102">
        <v>0</v>
      </c>
      <c r="D185" s="102">
        <v>0</v>
      </c>
      <c r="E185" s="102">
        <v>0</v>
      </c>
      <c r="F185" s="103">
        <v>0</v>
      </c>
      <c r="G185" s="104">
        <f t="shared" si="3"/>
        <v>0</v>
      </c>
    </row>
    <row r="186" spans="1:7" ht="12.75" customHeight="1" collapsed="1">
      <c r="A186" s="118"/>
      <c r="B186" s="106"/>
      <c r="C186" s="107"/>
      <c r="D186" s="107"/>
      <c r="E186" s="107"/>
      <c r="F186" s="107"/>
      <c r="G186" s="108"/>
    </row>
    <row r="187" spans="1:7" ht="12.75" customHeight="1">
      <c r="A187" s="112" t="s">
        <v>262</v>
      </c>
      <c r="B187" s="99" t="s">
        <v>263</v>
      </c>
      <c r="C187" s="66">
        <f>SUM(C189:C190)</f>
        <v>1136925.3400000003</v>
      </c>
      <c r="D187" s="66">
        <f>SUM(D189:D190)</f>
        <v>0</v>
      </c>
      <c r="E187" s="66">
        <f>SUM(E189:E190)</f>
        <v>5435961.179999999</v>
      </c>
      <c r="F187" s="66">
        <f>SUM(F189:F190)</f>
        <v>0</v>
      </c>
      <c r="G187" s="67">
        <f>SUM(G189:G190)</f>
        <v>6572886.52</v>
      </c>
    </row>
    <row r="188" spans="1:7" ht="12.75" customHeight="1">
      <c r="A188" s="118"/>
      <c r="B188" s="106"/>
      <c r="C188" s="107"/>
      <c r="D188" s="107"/>
      <c r="E188" s="107"/>
      <c r="F188" s="107"/>
      <c r="G188" s="108"/>
    </row>
    <row r="189" spans="1:7" ht="12.75" customHeight="1" hidden="1">
      <c r="A189" s="118" t="s">
        <v>120</v>
      </c>
      <c r="B189" s="101" t="s">
        <v>264</v>
      </c>
      <c r="C189" s="102">
        <v>0</v>
      </c>
      <c r="D189" s="102">
        <v>0</v>
      </c>
      <c r="E189" s="102">
        <v>0</v>
      </c>
      <c r="F189" s="103">
        <v>0</v>
      </c>
      <c r="G189" s="104">
        <f>SUM(C189:F189)</f>
        <v>0</v>
      </c>
    </row>
    <row r="190" spans="1:7" ht="12.75" customHeight="1">
      <c r="A190" s="118" t="s">
        <v>121</v>
      </c>
      <c r="B190" s="101" t="s">
        <v>265</v>
      </c>
      <c r="C190" s="102">
        <v>1136925.3400000003</v>
      </c>
      <c r="D190" s="102">
        <v>0</v>
      </c>
      <c r="E190" s="102">
        <v>5435961.179999999</v>
      </c>
      <c r="F190" s="103">
        <v>0</v>
      </c>
      <c r="G190" s="104">
        <f>SUM(C190:F190)</f>
        <v>6572886.52</v>
      </c>
    </row>
    <row r="191" spans="1:7" ht="12.75" customHeight="1">
      <c r="A191" s="118"/>
      <c r="B191" s="106"/>
      <c r="C191" s="107"/>
      <c r="D191" s="107"/>
      <c r="E191" s="107"/>
      <c r="F191" s="107"/>
      <c r="G191" s="108"/>
    </row>
    <row r="192" spans="1:7" ht="12.75" customHeight="1">
      <c r="A192" s="112" t="s">
        <v>266</v>
      </c>
      <c r="B192" s="99" t="s">
        <v>267</v>
      </c>
      <c r="C192" s="66">
        <f>SUM(C194:C201)</f>
        <v>7855747.43</v>
      </c>
      <c r="D192" s="66">
        <f>SUM(D194:D201)</f>
        <v>0</v>
      </c>
      <c r="E192" s="66">
        <f>SUM(E194:E201)</f>
        <v>5165216.36</v>
      </c>
      <c r="F192" s="66">
        <f>SUM(F194:F201)</f>
        <v>0</v>
      </c>
      <c r="G192" s="67">
        <f>SUM(G194:G201)</f>
        <v>13020963.79</v>
      </c>
    </row>
    <row r="193" spans="1:7" ht="12.75" customHeight="1">
      <c r="A193" s="118"/>
      <c r="B193" s="106"/>
      <c r="C193" s="107"/>
      <c r="D193" s="107"/>
      <c r="E193" s="107"/>
      <c r="F193" s="107"/>
      <c r="G193" s="108"/>
    </row>
    <row r="194" spans="1:7" ht="12.75" customHeight="1">
      <c r="A194" s="118" t="s">
        <v>122</v>
      </c>
      <c r="B194" s="101" t="s">
        <v>268</v>
      </c>
      <c r="C194" s="102">
        <v>1526206</v>
      </c>
      <c r="D194" s="102">
        <v>0</v>
      </c>
      <c r="E194" s="102">
        <v>118421.38</v>
      </c>
      <c r="F194" s="103">
        <v>0</v>
      </c>
      <c r="G194" s="104">
        <f>SUM(C194:F194)</f>
        <v>1644627.38</v>
      </c>
    </row>
    <row r="195" spans="1:7" ht="12.75" customHeight="1" outlineLevel="1">
      <c r="A195" s="118" t="s">
        <v>269</v>
      </c>
      <c r="B195" s="101" t="s">
        <v>270</v>
      </c>
      <c r="C195" s="102">
        <v>1852575.6</v>
      </c>
      <c r="D195" s="102">
        <v>0</v>
      </c>
      <c r="E195" s="102">
        <v>130000</v>
      </c>
      <c r="F195" s="103">
        <v>0</v>
      </c>
      <c r="G195" s="104">
        <f aca="true" t="shared" si="4" ref="G195:G201">SUM(C195:F195)</f>
        <v>1982575.6</v>
      </c>
    </row>
    <row r="196" spans="1:7" ht="12.75" customHeight="1">
      <c r="A196" s="118" t="s">
        <v>123</v>
      </c>
      <c r="B196" s="101" t="s">
        <v>271</v>
      </c>
      <c r="C196" s="102">
        <v>990635.94</v>
      </c>
      <c r="D196" s="102">
        <v>0</v>
      </c>
      <c r="E196" s="102">
        <v>0</v>
      </c>
      <c r="F196" s="103">
        <v>0</v>
      </c>
      <c r="G196" s="104">
        <f t="shared" si="4"/>
        <v>990635.94</v>
      </c>
    </row>
    <row r="197" spans="1:7" ht="12.75" customHeight="1">
      <c r="A197" s="118" t="s">
        <v>124</v>
      </c>
      <c r="B197" s="101" t="s">
        <v>272</v>
      </c>
      <c r="C197" s="102">
        <v>597820.85</v>
      </c>
      <c r="D197" s="102">
        <v>0</v>
      </c>
      <c r="E197" s="102">
        <v>4880752.5</v>
      </c>
      <c r="F197" s="103">
        <v>0</v>
      </c>
      <c r="G197" s="104">
        <f t="shared" si="4"/>
        <v>5478573.35</v>
      </c>
    </row>
    <row r="198" spans="1:7" ht="12.75" customHeight="1">
      <c r="A198" s="118" t="s">
        <v>125</v>
      </c>
      <c r="B198" s="101" t="s">
        <v>273</v>
      </c>
      <c r="C198" s="102">
        <v>2888509.04</v>
      </c>
      <c r="D198" s="102">
        <v>0</v>
      </c>
      <c r="E198" s="102">
        <v>36042.48</v>
      </c>
      <c r="F198" s="103">
        <v>0</v>
      </c>
      <c r="G198" s="104">
        <f t="shared" si="4"/>
        <v>2924551.52</v>
      </c>
    </row>
    <row r="199" spans="1:7" ht="12.75" customHeight="1" outlineLevel="1">
      <c r="A199" s="118" t="s">
        <v>274</v>
      </c>
      <c r="B199" s="101" t="s">
        <v>275</v>
      </c>
      <c r="C199" s="102">
        <v>0</v>
      </c>
      <c r="D199" s="102">
        <v>0</v>
      </c>
      <c r="E199" s="102">
        <v>0</v>
      </c>
      <c r="F199" s="103">
        <v>0</v>
      </c>
      <c r="G199" s="104">
        <f t="shared" si="4"/>
        <v>0</v>
      </c>
    </row>
    <row r="200" spans="1:7" ht="11.25" outlineLevel="1">
      <c r="A200" s="118" t="s">
        <v>339</v>
      </c>
      <c r="B200" s="101" t="s">
        <v>340</v>
      </c>
      <c r="C200" s="102">
        <v>0</v>
      </c>
      <c r="D200" s="102">
        <v>0</v>
      </c>
      <c r="E200" s="102">
        <v>0</v>
      </c>
      <c r="F200" s="103">
        <v>0</v>
      </c>
      <c r="G200" s="104">
        <f t="shared" si="4"/>
        <v>0</v>
      </c>
    </row>
    <row r="201" spans="1:7" ht="12.75" customHeight="1">
      <c r="A201" s="118" t="s">
        <v>126</v>
      </c>
      <c r="B201" s="101" t="s">
        <v>276</v>
      </c>
      <c r="C201" s="102">
        <v>0</v>
      </c>
      <c r="D201" s="102">
        <v>0</v>
      </c>
      <c r="E201" s="102">
        <v>0</v>
      </c>
      <c r="F201" s="103">
        <v>0</v>
      </c>
      <c r="G201" s="104">
        <f t="shared" si="4"/>
        <v>0</v>
      </c>
    </row>
    <row r="202" spans="1:7" s="51" customFormat="1" ht="12.75" customHeight="1" thickBot="1">
      <c r="A202" s="125"/>
      <c r="B202" s="126"/>
      <c r="C202" s="127"/>
      <c r="D202" s="127"/>
      <c r="E202" s="127"/>
      <c r="F202" s="127"/>
      <c r="G202" s="128"/>
    </row>
    <row r="203" spans="1:7" ht="18.75" customHeight="1" thickBot="1">
      <c r="A203" s="87">
        <v>5</v>
      </c>
      <c r="B203" s="153" t="s">
        <v>65</v>
      </c>
      <c r="C203" s="154">
        <f>+C205+C216+C222</f>
        <v>153589695.32</v>
      </c>
      <c r="D203" s="154">
        <f>+D205+D216+D222</f>
        <v>362398.49</v>
      </c>
      <c r="E203" s="154">
        <f>+E205+E216+E222</f>
        <v>108151356.12</v>
      </c>
      <c r="F203" s="154">
        <f>+F205+F216+F222</f>
        <v>15871101.03</v>
      </c>
      <c r="G203" s="155">
        <f>+G205+G216+G222</f>
        <v>277974550.96000004</v>
      </c>
    </row>
    <row r="204" spans="1:7" ht="12.75" customHeight="1">
      <c r="A204" s="81"/>
      <c r="B204" s="82"/>
      <c r="C204" s="110"/>
      <c r="D204" s="110"/>
      <c r="E204" s="110"/>
      <c r="F204" s="110"/>
      <c r="G204" s="152"/>
    </row>
    <row r="205" spans="1:7" ht="12.75" customHeight="1">
      <c r="A205" s="112" t="s">
        <v>277</v>
      </c>
      <c r="B205" s="99" t="s">
        <v>278</v>
      </c>
      <c r="C205" s="66">
        <f>SUM(C207:C214)</f>
        <v>20292247.61</v>
      </c>
      <c r="D205" s="66">
        <f>SUM(D207:D214)</f>
        <v>362398.49</v>
      </c>
      <c r="E205" s="66">
        <f>SUM(E207:E214)</f>
        <v>21878207.980000004</v>
      </c>
      <c r="F205" s="66">
        <f>SUM(F207:F214)</f>
        <v>189253.35</v>
      </c>
      <c r="G205" s="67">
        <f>SUM(G207:G214)</f>
        <v>42722107.43000001</v>
      </c>
    </row>
    <row r="206" spans="1:7" ht="12.75" customHeight="1">
      <c r="A206" s="81"/>
      <c r="B206" s="82"/>
      <c r="C206" s="110"/>
      <c r="D206" s="110"/>
      <c r="E206" s="110"/>
      <c r="F206" s="110"/>
      <c r="G206" s="152"/>
    </row>
    <row r="207" spans="1:7" ht="12.75" customHeight="1" hidden="1">
      <c r="A207" s="118" t="s">
        <v>279</v>
      </c>
      <c r="B207" s="134" t="s">
        <v>280</v>
      </c>
      <c r="C207" s="102"/>
      <c r="D207" s="102"/>
      <c r="E207" s="102"/>
      <c r="F207" s="103"/>
      <c r="G207" s="104">
        <f>SUM(C207:F207)</f>
        <v>0</v>
      </c>
    </row>
    <row r="208" spans="1:7" ht="12.75" customHeight="1" hidden="1">
      <c r="A208" s="118" t="s">
        <v>281</v>
      </c>
      <c r="B208" s="101" t="s">
        <v>282</v>
      </c>
      <c r="C208" s="102">
        <v>0</v>
      </c>
      <c r="D208" s="102">
        <v>0</v>
      </c>
      <c r="E208" s="102">
        <v>0</v>
      </c>
      <c r="F208" s="103">
        <v>0</v>
      </c>
      <c r="G208" s="104">
        <f aca="true" t="shared" si="5" ref="G208:G214">SUM(C208:F208)</f>
        <v>0</v>
      </c>
    </row>
    <row r="209" spans="1:7" ht="12.75" customHeight="1">
      <c r="A209" s="118" t="s">
        <v>128</v>
      </c>
      <c r="B209" s="101" t="s">
        <v>283</v>
      </c>
      <c r="C209" s="102">
        <v>1395989.51</v>
      </c>
      <c r="D209" s="102">
        <f>+'[2]PROGRAMA 02 '!$J$172</f>
        <v>94626.68</v>
      </c>
      <c r="E209" s="102">
        <v>1277460.07</v>
      </c>
      <c r="F209" s="103">
        <f>+'[2]PROGRAMA 04'!$J$171</f>
        <v>189253.35</v>
      </c>
      <c r="G209" s="104">
        <f t="shared" si="5"/>
        <v>2957329.61</v>
      </c>
    </row>
    <row r="210" spans="1:7" ht="12.75" customHeight="1">
      <c r="A210" s="118" t="s">
        <v>129</v>
      </c>
      <c r="B210" s="101" t="s">
        <v>284</v>
      </c>
      <c r="C210" s="102">
        <v>2847600</v>
      </c>
      <c r="D210" s="102">
        <v>0</v>
      </c>
      <c r="E210" s="102">
        <v>70777.35</v>
      </c>
      <c r="F210" s="103">
        <v>0</v>
      </c>
      <c r="G210" s="104">
        <f t="shared" si="5"/>
        <v>2918377.35</v>
      </c>
    </row>
    <row r="211" spans="1:7" ht="12.75" customHeight="1">
      <c r="A211" s="118" t="s">
        <v>130</v>
      </c>
      <c r="B211" s="101" t="s">
        <v>285</v>
      </c>
      <c r="C211" s="102">
        <v>15585358.100000001</v>
      </c>
      <c r="D211" s="102">
        <f>+'[2]PROGRAMA 02 '!$J$174</f>
        <v>267771.81</v>
      </c>
      <c r="E211" s="102">
        <v>20529970.560000002</v>
      </c>
      <c r="F211" s="103">
        <v>0</v>
      </c>
      <c r="G211" s="104">
        <f t="shared" si="5"/>
        <v>36383100.470000006</v>
      </c>
    </row>
    <row r="212" spans="1:7" ht="11.25" outlineLevel="1">
      <c r="A212" s="146" t="s">
        <v>131</v>
      </c>
      <c r="B212" s="156" t="s">
        <v>286</v>
      </c>
      <c r="C212" s="102">
        <v>463300</v>
      </c>
      <c r="D212" s="102">
        <v>0</v>
      </c>
      <c r="E212" s="102">
        <v>0</v>
      </c>
      <c r="F212" s="103">
        <v>0</v>
      </c>
      <c r="G212" s="104">
        <f t="shared" si="5"/>
        <v>463300</v>
      </c>
    </row>
    <row r="213" spans="1:7" ht="11.25" outlineLevel="1">
      <c r="A213" s="142" t="s">
        <v>287</v>
      </c>
      <c r="B213" s="101" t="s">
        <v>288</v>
      </c>
      <c r="C213" s="102">
        <v>0</v>
      </c>
      <c r="D213" s="102">
        <v>0</v>
      </c>
      <c r="E213" s="102">
        <v>0</v>
      </c>
      <c r="F213" s="103">
        <v>0</v>
      </c>
      <c r="G213" s="104">
        <f t="shared" si="5"/>
        <v>0</v>
      </c>
    </row>
    <row r="214" spans="1:7" ht="12.75" customHeight="1">
      <c r="A214" s="142" t="s">
        <v>132</v>
      </c>
      <c r="B214" s="157" t="s">
        <v>289</v>
      </c>
      <c r="C214" s="102">
        <v>0</v>
      </c>
      <c r="D214" s="102">
        <v>0</v>
      </c>
      <c r="E214" s="102">
        <v>0</v>
      </c>
      <c r="F214" s="103">
        <v>0</v>
      </c>
      <c r="G214" s="104">
        <f t="shared" si="5"/>
        <v>0</v>
      </c>
    </row>
    <row r="215" spans="1:7" ht="12.75" customHeight="1" hidden="1">
      <c r="A215" s="118"/>
      <c r="B215" s="158"/>
      <c r="C215" s="107"/>
      <c r="D215" s="107"/>
      <c r="E215" s="107"/>
      <c r="F215" s="107"/>
      <c r="G215" s="108"/>
    </row>
    <row r="216" spans="1:7" ht="12.75" customHeight="1" hidden="1">
      <c r="A216" s="112" t="s">
        <v>290</v>
      </c>
      <c r="B216" s="99" t="s">
        <v>291</v>
      </c>
      <c r="C216" s="66">
        <f>SUM(C218:C220)</f>
        <v>0</v>
      </c>
      <c r="D216" s="66">
        <f>SUM(D218:D220)</f>
        <v>0</v>
      </c>
      <c r="E216" s="66">
        <f>SUM(E218:E220)</f>
        <v>0</v>
      </c>
      <c r="F216" s="66">
        <f>SUM(F218:F220)</f>
        <v>0</v>
      </c>
      <c r="G216" s="67">
        <f>SUM(G218:G220)</f>
        <v>0</v>
      </c>
    </row>
    <row r="217" spans="1:7" ht="12.75" customHeight="1" hidden="1">
      <c r="A217" s="118"/>
      <c r="B217" s="158"/>
      <c r="C217" s="107"/>
      <c r="D217" s="107"/>
      <c r="E217" s="107"/>
      <c r="F217" s="107"/>
      <c r="G217" s="108"/>
    </row>
    <row r="218" spans="1:7" ht="12.75" customHeight="1" hidden="1" outlineLevel="1">
      <c r="A218" s="118" t="s">
        <v>292</v>
      </c>
      <c r="B218" s="101" t="s">
        <v>293</v>
      </c>
      <c r="C218" s="102"/>
      <c r="D218" s="102"/>
      <c r="E218" s="102"/>
      <c r="F218" s="103"/>
      <c r="G218" s="104">
        <f>SUM(C218:F218)</f>
        <v>0</v>
      </c>
    </row>
    <row r="219" spans="1:7" ht="12.75" customHeight="1" hidden="1">
      <c r="A219" s="118" t="s">
        <v>294</v>
      </c>
      <c r="B219" s="147" t="s">
        <v>295</v>
      </c>
      <c r="C219" s="102"/>
      <c r="D219" s="102"/>
      <c r="E219" s="102"/>
      <c r="F219" s="103"/>
      <c r="G219" s="104">
        <f>SUM(C219:F219)</f>
        <v>0</v>
      </c>
    </row>
    <row r="220" spans="1:7" ht="12.75" customHeight="1" hidden="1" outlineLevel="1">
      <c r="A220" s="118" t="s">
        <v>296</v>
      </c>
      <c r="B220" s="147" t="s">
        <v>297</v>
      </c>
      <c r="C220" s="102"/>
      <c r="D220" s="102"/>
      <c r="E220" s="102"/>
      <c r="F220" s="103"/>
      <c r="G220" s="104">
        <f>SUM(C220:F220)</f>
        <v>0</v>
      </c>
    </row>
    <row r="221" spans="1:7" ht="12.75" customHeight="1" outlineLevel="1">
      <c r="A221" s="146"/>
      <c r="B221" s="147"/>
      <c r="C221" s="148"/>
      <c r="D221" s="148"/>
      <c r="E221" s="148"/>
      <c r="F221" s="148"/>
      <c r="G221" s="149"/>
    </row>
    <row r="222" spans="1:7" ht="12.75" customHeight="1" outlineLevel="1">
      <c r="A222" s="112" t="s">
        <v>298</v>
      </c>
      <c r="B222" s="99" t="s">
        <v>291</v>
      </c>
      <c r="C222" s="66">
        <f>SUM(C224:C225)</f>
        <v>133297447.71</v>
      </c>
      <c r="D222" s="66">
        <f>SUM(D224:D225)</f>
        <v>0</v>
      </c>
      <c r="E222" s="66">
        <f>SUM(E224:E225)</f>
        <v>86273148.14</v>
      </c>
      <c r="F222" s="66">
        <f>SUM(F224:F225)</f>
        <v>15681847.68</v>
      </c>
      <c r="G222" s="67">
        <f>SUM(G224:G225)</f>
        <v>235252443.53</v>
      </c>
    </row>
    <row r="223" spans="1:7" ht="12.75" customHeight="1" outlineLevel="1">
      <c r="A223" s="146"/>
      <c r="B223" s="147"/>
      <c r="C223" s="148"/>
      <c r="D223" s="148"/>
      <c r="E223" s="148"/>
      <c r="F223" s="148"/>
      <c r="G223" s="149"/>
    </row>
    <row r="224" spans="1:7" ht="12.75" customHeight="1" outlineLevel="1">
      <c r="A224" s="118" t="s">
        <v>342</v>
      </c>
      <c r="B224" s="101" t="s">
        <v>343</v>
      </c>
      <c r="C224" s="102">
        <v>133297447.71</v>
      </c>
      <c r="D224" s="102">
        <v>0</v>
      </c>
      <c r="E224" s="102">
        <v>86273148.14</v>
      </c>
      <c r="F224" s="103">
        <f>+'[2]PROGRAMA 04'!$J$186</f>
        <v>15681847.68</v>
      </c>
      <c r="G224" s="104">
        <f>SUM(C224:F224)</f>
        <v>235252443.53</v>
      </c>
    </row>
    <row r="225" spans="1:7" ht="12.75" customHeight="1" hidden="1" outlineLevel="1" thickBot="1">
      <c r="A225" s="118" t="s">
        <v>299</v>
      </c>
      <c r="B225" s="147" t="s">
        <v>300</v>
      </c>
      <c r="C225" s="102"/>
      <c r="D225" s="102"/>
      <c r="E225" s="102"/>
      <c r="F225" s="103"/>
      <c r="G225" s="104">
        <f>SUM(C225:E225)</f>
        <v>0</v>
      </c>
    </row>
    <row r="226" spans="1:7" ht="12.75" customHeight="1" collapsed="1" thickBot="1">
      <c r="A226" s="159"/>
      <c r="B226" s="160"/>
      <c r="C226" s="123"/>
      <c r="D226" s="123"/>
      <c r="E226" s="123"/>
      <c r="F226" s="123"/>
      <c r="G226" s="151"/>
    </row>
    <row r="227" spans="1:7" ht="18.75" customHeight="1" thickBot="1">
      <c r="A227" s="129">
        <v>6</v>
      </c>
      <c r="B227" s="88" t="s">
        <v>301</v>
      </c>
      <c r="C227" s="130">
        <f>+C229+C235+C244+C240</f>
        <v>19000000</v>
      </c>
      <c r="D227" s="130">
        <f>+D229+D235+D244+D240</f>
        <v>1000000</v>
      </c>
      <c r="E227" s="130">
        <f>+E229+E235+E244+E240</f>
        <v>477814463.65</v>
      </c>
      <c r="F227" s="130">
        <f>+F229+F235+F244+F240</f>
        <v>1915457.1400000001</v>
      </c>
      <c r="G227" s="131">
        <f>+G229+G235+G244+G240</f>
        <v>499729920.78999996</v>
      </c>
    </row>
    <row r="228" spans="1:7" ht="12.75" customHeight="1">
      <c r="A228" s="81"/>
      <c r="B228" s="82"/>
      <c r="C228" s="110"/>
      <c r="D228" s="110"/>
      <c r="E228" s="110"/>
      <c r="F228" s="110"/>
      <c r="G228" s="152"/>
    </row>
    <row r="229" spans="1:7" ht="12.75" customHeight="1">
      <c r="A229" s="112" t="s">
        <v>302</v>
      </c>
      <c r="B229" s="99" t="s">
        <v>303</v>
      </c>
      <c r="C229" s="66">
        <f>SUM(C231:C233)</f>
        <v>1000000</v>
      </c>
      <c r="D229" s="66">
        <f>SUM(D231:D233)</f>
        <v>1000000</v>
      </c>
      <c r="E229" s="66">
        <f>SUM(E231:E233)</f>
        <v>418985006.55</v>
      </c>
      <c r="F229" s="66">
        <f>SUM(F231:F233)</f>
        <v>1000000</v>
      </c>
      <c r="G229" s="67">
        <f>SUM(G231:G233)</f>
        <v>421985006.55</v>
      </c>
    </row>
    <row r="230" spans="1:7" ht="12.75" customHeight="1">
      <c r="A230" s="81"/>
      <c r="B230" s="82"/>
      <c r="C230" s="110"/>
      <c r="D230" s="110"/>
      <c r="E230" s="110"/>
      <c r="F230" s="110"/>
      <c r="G230" s="152"/>
    </row>
    <row r="231" spans="1:7" ht="12.75" customHeight="1">
      <c r="A231" s="161" t="s">
        <v>348</v>
      </c>
      <c r="B231" s="134" t="s">
        <v>349</v>
      </c>
      <c r="C231" s="102">
        <v>1000000</v>
      </c>
      <c r="D231" s="102">
        <f>+'[2]PROGRAMA 02 '!$J$193</f>
        <v>1000000</v>
      </c>
      <c r="E231" s="102">
        <v>418985006.55</v>
      </c>
      <c r="F231" s="103">
        <f>+'[2]PROGRAMA 04'!$J$192</f>
        <v>1000000</v>
      </c>
      <c r="G231" s="104">
        <f>SUM(C231:F231)</f>
        <v>421985006.55</v>
      </c>
    </row>
    <row r="232" spans="1:7" ht="12.75" customHeight="1">
      <c r="A232" s="161" t="s">
        <v>83</v>
      </c>
      <c r="B232" s="134" t="s">
        <v>304</v>
      </c>
      <c r="C232" s="102">
        <v>0</v>
      </c>
      <c r="D232" s="102">
        <v>0</v>
      </c>
      <c r="E232" s="102">
        <v>0</v>
      </c>
      <c r="F232" s="103">
        <v>0</v>
      </c>
      <c r="G232" s="104">
        <f>SUM(C232:F232)</f>
        <v>0</v>
      </c>
    </row>
    <row r="233" spans="1:7" ht="12.75" customHeight="1" hidden="1">
      <c r="A233" s="161" t="s">
        <v>350</v>
      </c>
      <c r="B233" s="134" t="s">
        <v>351</v>
      </c>
      <c r="C233" s="102"/>
      <c r="D233" s="102"/>
      <c r="E233" s="102"/>
      <c r="F233" s="102"/>
      <c r="G233" s="104">
        <f>SUM(C233:F233)</f>
        <v>0</v>
      </c>
    </row>
    <row r="234" spans="1:7" ht="12.75" customHeight="1">
      <c r="A234" s="161"/>
      <c r="B234" s="162"/>
      <c r="C234" s="107"/>
      <c r="D234" s="107"/>
      <c r="E234" s="107"/>
      <c r="F234" s="107"/>
      <c r="G234" s="108"/>
    </row>
    <row r="235" spans="1:7" ht="12.75" customHeight="1">
      <c r="A235" s="112" t="s">
        <v>305</v>
      </c>
      <c r="B235" s="99" t="s">
        <v>306</v>
      </c>
      <c r="C235" s="66">
        <f>SUM(C237)</f>
        <v>18000000</v>
      </c>
      <c r="D235" s="66">
        <f>SUM(D237)</f>
        <v>0</v>
      </c>
      <c r="E235" s="66">
        <f>SUM(E237)</f>
        <v>58099758.589999996</v>
      </c>
      <c r="F235" s="66">
        <f>SUM(F237)</f>
        <v>0</v>
      </c>
      <c r="G235" s="67">
        <f>SUM(G237)</f>
        <v>76099758.59</v>
      </c>
    </row>
    <row r="236" spans="1:7" ht="12.75" customHeight="1">
      <c r="A236" s="161"/>
      <c r="B236" s="162"/>
      <c r="C236" s="107"/>
      <c r="D236" s="107"/>
      <c r="E236" s="107"/>
      <c r="F236" s="107"/>
      <c r="G236" s="108"/>
    </row>
    <row r="237" spans="1:7" ht="12.75" customHeight="1">
      <c r="A237" s="161" t="s">
        <v>336</v>
      </c>
      <c r="B237" s="134" t="s">
        <v>35</v>
      </c>
      <c r="C237" s="102">
        <v>18000000</v>
      </c>
      <c r="D237" s="102">
        <v>0</v>
      </c>
      <c r="E237" s="102">
        <v>58099758.589999996</v>
      </c>
      <c r="F237" s="103">
        <v>0</v>
      </c>
      <c r="G237" s="104">
        <f>SUM(C237:F237)</f>
        <v>76099758.59</v>
      </c>
    </row>
    <row r="238" spans="1:7" ht="12.75" customHeight="1">
      <c r="A238" s="161"/>
      <c r="B238" s="162"/>
      <c r="C238" s="107"/>
      <c r="D238" s="107"/>
      <c r="E238" s="107"/>
      <c r="F238" s="107"/>
      <c r="G238" s="108"/>
    </row>
    <row r="239" spans="1:7" ht="12.75" customHeight="1">
      <c r="A239" s="161"/>
      <c r="B239" s="162"/>
      <c r="C239" s="107"/>
      <c r="D239" s="107"/>
      <c r="E239" s="107"/>
      <c r="F239" s="107"/>
      <c r="G239" s="108"/>
    </row>
    <row r="240" spans="1:7" ht="12.75" customHeight="1">
      <c r="A240" s="112" t="s">
        <v>344</v>
      </c>
      <c r="B240" s="99" t="s">
        <v>346</v>
      </c>
      <c r="C240" s="66">
        <f>SUM(C242)</f>
        <v>0</v>
      </c>
      <c r="D240" s="66">
        <f>SUM(D242)</f>
        <v>0</v>
      </c>
      <c r="E240" s="66">
        <f>SUM(E242)</f>
        <v>729698.51</v>
      </c>
      <c r="F240" s="66">
        <f>SUM(F242)</f>
        <v>0</v>
      </c>
      <c r="G240" s="67">
        <f>SUM(G242)</f>
        <v>729698.51</v>
      </c>
    </row>
    <row r="241" spans="1:7" ht="12.75" customHeight="1">
      <c r="A241" s="161"/>
      <c r="B241" s="162"/>
      <c r="C241" s="107"/>
      <c r="D241" s="107"/>
      <c r="E241" s="107"/>
      <c r="F241" s="107"/>
      <c r="G241" s="108"/>
    </row>
    <row r="242" spans="1:7" ht="12.75" customHeight="1">
      <c r="A242" s="161" t="s">
        <v>345</v>
      </c>
      <c r="B242" s="134" t="s">
        <v>347</v>
      </c>
      <c r="C242" s="102"/>
      <c r="D242" s="102">
        <v>0</v>
      </c>
      <c r="E242" s="102">
        <v>729698.51</v>
      </c>
      <c r="F242" s="103"/>
      <c r="G242" s="104">
        <f>SUM(C242:F242)</f>
        <v>729698.51</v>
      </c>
    </row>
    <row r="243" spans="1:7" ht="12.75" customHeight="1">
      <c r="A243" s="161"/>
      <c r="B243" s="162"/>
      <c r="C243" s="107"/>
      <c r="D243" s="107"/>
      <c r="E243" s="107"/>
      <c r="F243" s="107"/>
      <c r="G243" s="108"/>
    </row>
    <row r="244" spans="1:7" ht="12.75" customHeight="1">
      <c r="A244" s="112" t="s">
        <v>307</v>
      </c>
      <c r="B244" s="99" t="s">
        <v>308</v>
      </c>
      <c r="C244" s="66">
        <f>SUM(C246:C247)</f>
        <v>0</v>
      </c>
      <c r="D244" s="66">
        <f>SUM(D246:D247)</f>
        <v>0</v>
      </c>
      <c r="E244" s="66">
        <f>SUM(E246:E247)</f>
        <v>0</v>
      </c>
      <c r="F244" s="66">
        <f>SUM(F246:F247)</f>
        <v>915457.14</v>
      </c>
      <c r="G244" s="67">
        <f>SUM(G246:G247)</f>
        <v>915457.14</v>
      </c>
    </row>
    <row r="245" spans="1:7" ht="12.75" customHeight="1">
      <c r="A245" s="161"/>
      <c r="B245" s="162"/>
      <c r="C245" s="107"/>
      <c r="D245" s="107"/>
      <c r="E245" s="107"/>
      <c r="F245" s="107"/>
      <c r="G245" s="108"/>
    </row>
    <row r="246" spans="1:7" ht="11.25">
      <c r="A246" s="118" t="s">
        <v>84</v>
      </c>
      <c r="B246" s="101" t="s">
        <v>309</v>
      </c>
      <c r="C246" s="102">
        <v>0</v>
      </c>
      <c r="D246" s="102">
        <v>0</v>
      </c>
      <c r="E246" s="102">
        <v>0</v>
      </c>
      <c r="F246" s="103">
        <v>0</v>
      </c>
      <c r="G246" s="104">
        <f>SUM(C246:F246)</f>
        <v>0</v>
      </c>
    </row>
    <row r="247" spans="1:7" ht="12.75" customHeight="1">
      <c r="A247" s="142" t="s">
        <v>310</v>
      </c>
      <c r="B247" s="101" t="s">
        <v>311</v>
      </c>
      <c r="C247" s="102">
        <v>0</v>
      </c>
      <c r="D247" s="102">
        <v>0</v>
      </c>
      <c r="E247" s="102">
        <v>0</v>
      </c>
      <c r="F247" s="103">
        <f>+'[2]PROGRAMA 04'!$J$207</f>
        <v>915457.14</v>
      </c>
      <c r="G247" s="104">
        <f>SUM(C247:F247)</f>
        <v>915457.14</v>
      </c>
    </row>
    <row r="248" spans="1:7" ht="12.75" customHeight="1" hidden="1" thickBot="1">
      <c r="A248" s="146"/>
      <c r="B248" s="147"/>
      <c r="C248" s="148"/>
      <c r="D248" s="148"/>
      <c r="E248" s="148"/>
      <c r="F248" s="148"/>
      <c r="G248" s="149"/>
    </row>
    <row r="249" spans="1:7" ht="18.75" customHeight="1" hidden="1">
      <c r="A249" s="129">
        <v>9</v>
      </c>
      <c r="B249" s="88" t="s">
        <v>312</v>
      </c>
      <c r="C249" s="130">
        <f>+C251+C255</f>
        <v>0</v>
      </c>
      <c r="D249" s="130">
        <f>+D251+D255</f>
        <v>0</v>
      </c>
      <c r="E249" s="130">
        <f>+E251+E255</f>
        <v>0</v>
      </c>
      <c r="F249" s="130"/>
      <c r="G249" s="131">
        <f>+G251+G255</f>
        <v>0</v>
      </c>
    </row>
    <row r="250" spans="1:7" ht="12.75" customHeight="1" hidden="1">
      <c r="A250" s="81"/>
      <c r="B250" s="82"/>
      <c r="C250" s="110"/>
      <c r="D250" s="110"/>
      <c r="E250" s="110"/>
      <c r="F250" s="110"/>
      <c r="G250" s="152"/>
    </row>
    <row r="251" spans="1:7" ht="12.75" customHeight="1" hidden="1" outlineLevel="1">
      <c r="A251" s="112" t="s">
        <v>313</v>
      </c>
      <c r="B251" s="99" t="s">
        <v>314</v>
      </c>
      <c r="C251" s="66">
        <f>SUM(C253)</f>
        <v>0</v>
      </c>
      <c r="D251" s="66">
        <f>SUM(D253)</f>
        <v>0</v>
      </c>
      <c r="E251" s="66">
        <f>SUM(E253)</f>
        <v>0</v>
      </c>
      <c r="F251" s="66"/>
      <c r="G251" s="67">
        <f>SUM(G253)</f>
        <v>0</v>
      </c>
    </row>
    <row r="252" spans="1:7" ht="12.75" customHeight="1" hidden="1" outlineLevel="1">
      <c r="A252" s="161"/>
      <c r="B252" s="162"/>
      <c r="C252" s="107"/>
      <c r="D252" s="107"/>
      <c r="E252" s="107"/>
      <c r="F252" s="107"/>
      <c r="G252" s="117"/>
    </row>
    <row r="253" spans="1:7" ht="12.75" customHeight="1" hidden="1" outlineLevel="1">
      <c r="A253" s="163" t="s">
        <v>315</v>
      </c>
      <c r="B253" s="164" t="s">
        <v>316</v>
      </c>
      <c r="C253" s="102"/>
      <c r="D253" s="102"/>
      <c r="E253" s="102"/>
      <c r="F253" s="103"/>
      <c r="G253" s="104">
        <f>SUM(C253:E253)</f>
        <v>0</v>
      </c>
    </row>
    <row r="254" spans="1:7" ht="12.75" customHeight="1" hidden="1" outlineLevel="1">
      <c r="A254" s="163"/>
      <c r="B254" s="164"/>
      <c r="C254" s="107"/>
      <c r="D254" s="107"/>
      <c r="E254" s="107"/>
      <c r="F254" s="107"/>
      <c r="G254" s="117"/>
    </row>
    <row r="255" spans="1:7" ht="12.75" customHeight="1" hidden="1">
      <c r="A255" s="112" t="s">
        <v>317</v>
      </c>
      <c r="B255" s="99" t="s">
        <v>318</v>
      </c>
      <c r="C255" s="66">
        <f>SUM(C257:C258)</f>
        <v>0</v>
      </c>
      <c r="D255" s="66">
        <f>SUM(D257:D258)</f>
        <v>0</v>
      </c>
      <c r="E255" s="66">
        <f>SUM(E257:E258)</f>
        <v>0</v>
      </c>
      <c r="F255" s="66"/>
      <c r="G255" s="67">
        <f>SUM(G257:G258)</f>
        <v>0</v>
      </c>
    </row>
    <row r="256" spans="1:7" ht="12.75" customHeight="1" hidden="1">
      <c r="A256" s="161"/>
      <c r="B256" s="162"/>
      <c r="C256" s="107"/>
      <c r="D256" s="107"/>
      <c r="E256" s="107"/>
      <c r="F256" s="107"/>
      <c r="G256" s="117"/>
    </row>
    <row r="257" spans="1:7" ht="12.75" customHeight="1" hidden="1">
      <c r="A257" s="146" t="s">
        <v>133</v>
      </c>
      <c r="B257" s="164" t="s">
        <v>319</v>
      </c>
      <c r="C257" s="102"/>
      <c r="D257" s="102"/>
      <c r="E257" s="102"/>
      <c r="F257" s="103"/>
      <c r="G257" s="104">
        <f>SUM(C257:E257)</f>
        <v>0</v>
      </c>
    </row>
    <row r="258" spans="1:7" ht="12.75" customHeight="1" hidden="1" outlineLevel="1" thickBot="1">
      <c r="A258" s="146" t="s">
        <v>320</v>
      </c>
      <c r="B258" s="165" t="s">
        <v>321</v>
      </c>
      <c r="C258" s="102"/>
      <c r="D258" s="102"/>
      <c r="E258" s="102"/>
      <c r="F258" s="103"/>
      <c r="G258" s="104">
        <f>SUM(C258:E258)</f>
        <v>0</v>
      </c>
    </row>
    <row r="259" spans="1:7" ht="12.75" customHeight="1" collapsed="1" thickBot="1">
      <c r="A259" s="121"/>
      <c r="B259" s="122"/>
      <c r="C259" s="123"/>
      <c r="D259" s="123"/>
      <c r="E259" s="123"/>
      <c r="F259" s="123"/>
      <c r="G259" s="166"/>
    </row>
    <row r="260" spans="1:7" ht="12.75" customHeight="1" thickBot="1">
      <c r="A260" s="167"/>
      <c r="B260" s="168"/>
      <c r="C260" s="169"/>
      <c r="D260" s="169"/>
      <c r="E260" s="169"/>
      <c r="F260" s="169"/>
      <c r="G260" s="169"/>
    </row>
    <row r="261" ht="12" thickTop="1"/>
  </sheetData>
  <sheetProtection/>
  <mergeCells count="6">
    <mergeCell ref="C49:E49"/>
    <mergeCell ref="A2:G2"/>
    <mergeCell ref="A3:G3"/>
    <mergeCell ref="A4:G4"/>
    <mergeCell ref="A5:G5"/>
    <mergeCell ref="C47:E47"/>
  </mergeCells>
  <printOptions horizontalCentered="1"/>
  <pageMargins left="0.3937007874015748" right="0.3937007874015748" top="0.7874015748031497" bottom="0.7874015748031497" header="0.5905511811023623" footer="0.5905511811023623"/>
  <pageSetup firstPageNumber="6" useFirstPageNumber="1" horizontalDpi="600" verticalDpi="600" orientation="portrait" scale="75" r:id="rId2"/>
  <headerFooter>
    <oddFooter>&amp;C&amp;"Tw Cen MT,Normal"&amp;P</oddFooter>
  </headerFooter>
  <rowBreaks count="2" manualBreakCount="2">
    <brk id="99" max="255" man="1"/>
    <brk id="171" max="255" man="1"/>
  </rowBreaks>
  <ignoredErrors>
    <ignoredError sqref="E17:G18 E22:G29 G20 G19 G21 E31:G34 F30:G30 E36:G46 F35:G35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7"/>
  <sheetViews>
    <sheetView showGridLines="0" zoomScale="90" zoomScaleNormal="90" zoomScalePageLayoutView="0" workbookViewId="0" topLeftCell="A1">
      <selection activeCell="A5" sqref="A5:J5"/>
    </sheetView>
  </sheetViews>
  <sheetFormatPr defaultColWidth="14.421875" defaultRowHeight="15" customHeight="1"/>
  <cols>
    <col min="1" max="1" width="18.28125" style="349" customWidth="1"/>
    <col min="2" max="2" width="18.7109375" style="349" customWidth="1"/>
    <col min="3" max="3" width="15.421875" style="432" customWidth="1"/>
    <col min="4" max="4" width="19.8515625" style="349" customWidth="1"/>
    <col min="5" max="5" width="24.140625" style="349" customWidth="1"/>
    <col min="6" max="6" width="13.140625" style="433" bestFit="1" customWidth="1"/>
    <col min="7" max="7" width="13.8515625" style="433" bestFit="1" customWidth="1"/>
    <col min="8" max="8" width="14.28125" style="433" customWidth="1"/>
    <col min="9" max="9" width="1.8515625" style="432" hidden="1" customWidth="1"/>
    <col min="10" max="10" width="14.00390625" style="432" customWidth="1"/>
    <col min="11" max="11" width="12.7109375" style="349" customWidth="1"/>
    <col min="12" max="16384" width="14.421875" style="349" customWidth="1"/>
  </cols>
  <sheetData>
    <row r="1" spans="1:11" ht="12.75" customHeight="1">
      <c r="A1" s="342"/>
      <c r="B1" s="343"/>
      <c r="C1" s="344"/>
      <c r="D1" s="345"/>
      <c r="E1" s="343"/>
      <c r="F1" s="346"/>
      <c r="G1" s="347"/>
      <c r="H1" s="347"/>
      <c r="I1" s="348"/>
      <c r="J1" s="348"/>
      <c r="K1" s="343"/>
    </row>
    <row r="2" spans="1:11" ht="15.75" customHeight="1">
      <c r="A2" s="350" t="s">
        <v>36</v>
      </c>
      <c r="B2" s="350"/>
      <c r="C2" s="350"/>
      <c r="D2" s="350"/>
      <c r="E2" s="350"/>
      <c r="F2" s="350"/>
      <c r="G2" s="350"/>
      <c r="H2" s="350"/>
      <c r="I2" s="350"/>
      <c r="J2" s="350"/>
      <c r="K2" s="343"/>
    </row>
    <row r="3" spans="1:11" ht="15.75" customHeight="1">
      <c r="A3" s="350" t="s">
        <v>440</v>
      </c>
      <c r="B3" s="350"/>
      <c r="C3" s="350"/>
      <c r="D3" s="350"/>
      <c r="E3" s="350"/>
      <c r="F3" s="350"/>
      <c r="G3" s="350"/>
      <c r="H3" s="350"/>
      <c r="I3" s="350"/>
      <c r="J3" s="350"/>
      <c r="K3" s="343"/>
    </row>
    <row r="4" spans="1:11" ht="15.75" customHeight="1">
      <c r="A4" s="351" t="s">
        <v>467</v>
      </c>
      <c r="B4" s="351"/>
      <c r="C4" s="351"/>
      <c r="D4" s="351"/>
      <c r="E4" s="351"/>
      <c r="F4" s="351"/>
      <c r="G4" s="351"/>
      <c r="H4" s="351"/>
      <c r="I4" s="351"/>
      <c r="J4" s="351"/>
      <c r="K4" s="343"/>
    </row>
    <row r="5" spans="1:11" ht="8.25" customHeight="1" thickBot="1">
      <c r="A5" s="352"/>
      <c r="B5" s="353"/>
      <c r="C5" s="353"/>
      <c r="D5" s="353"/>
      <c r="E5" s="353"/>
      <c r="F5" s="353"/>
      <c r="G5" s="353"/>
      <c r="H5" s="353"/>
      <c r="I5" s="353"/>
      <c r="J5" s="353"/>
      <c r="K5" s="343"/>
    </row>
    <row r="6" spans="1:11" ht="22.5" customHeight="1">
      <c r="A6" s="354" t="s">
        <v>441</v>
      </c>
      <c r="B6" s="355" t="s">
        <v>442</v>
      </c>
      <c r="C6" s="356" t="s">
        <v>443</v>
      </c>
      <c r="D6" s="357" t="s">
        <v>444</v>
      </c>
      <c r="E6" s="358" t="s">
        <v>445</v>
      </c>
      <c r="F6" s="356" t="s">
        <v>443</v>
      </c>
      <c r="G6" s="359" t="s">
        <v>446</v>
      </c>
      <c r="H6" s="360"/>
      <c r="I6" s="360"/>
      <c r="J6" s="361"/>
      <c r="K6" s="362"/>
    </row>
    <row r="7" spans="1:11" ht="24" customHeight="1">
      <c r="A7" s="363"/>
      <c r="B7" s="364"/>
      <c r="C7" s="365"/>
      <c r="D7" s="364"/>
      <c r="E7" s="366"/>
      <c r="F7" s="367"/>
      <c r="G7" s="368" t="s">
        <v>447</v>
      </c>
      <c r="H7" s="368" t="s">
        <v>448</v>
      </c>
      <c r="I7" s="369" t="s">
        <v>449</v>
      </c>
      <c r="J7" s="370" t="s">
        <v>450</v>
      </c>
      <c r="K7" s="342"/>
    </row>
    <row r="8" spans="1:11" ht="19.5" customHeight="1">
      <c r="A8" s="371" t="s">
        <v>51</v>
      </c>
      <c r="B8" s="372" t="s">
        <v>451</v>
      </c>
      <c r="C8" s="373">
        <f>SUM(F8:F31)</f>
        <v>6448724298.759997</v>
      </c>
      <c r="D8" s="374" t="s">
        <v>452</v>
      </c>
      <c r="E8" s="375" t="s">
        <v>453</v>
      </c>
      <c r="F8" s="376">
        <v>1323979997.1300004</v>
      </c>
      <c r="G8" s="377">
        <f>+F8</f>
        <v>1323979997.1300004</v>
      </c>
      <c r="H8" s="377"/>
      <c r="I8" s="377"/>
      <c r="J8" s="378"/>
      <c r="K8" s="343"/>
    </row>
    <row r="9" spans="1:11" ht="19.5" customHeight="1">
      <c r="A9" s="379"/>
      <c r="B9" s="380"/>
      <c r="C9" s="381"/>
      <c r="D9" s="382"/>
      <c r="E9" s="375" t="s">
        <v>454</v>
      </c>
      <c r="F9" s="376">
        <v>4832941.2</v>
      </c>
      <c r="G9" s="377">
        <f>+F9</f>
        <v>4832941.2</v>
      </c>
      <c r="H9" s="383"/>
      <c r="I9" s="384"/>
      <c r="J9" s="385"/>
      <c r="K9" s="343"/>
    </row>
    <row r="10" spans="1:11" ht="24.75" customHeight="1" hidden="1">
      <c r="A10" s="379"/>
      <c r="B10" s="380"/>
      <c r="C10" s="381"/>
      <c r="D10" s="382"/>
      <c r="E10" s="375" t="s">
        <v>455</v>
      </c>
      <c r="F10" s="376"/>
      <c r="G10" s="377">
        <f>+F10</f>
        <v>0</v>
      </c>
      <c r="H10" s="377"/>
      <c r="I10" s="386"/>
      <c r="J10" s="387"/>
      <c r="K10" s="343"/>
    </row>
    <row r="11" spans="1:11" ht="24.75" customHeight="1" hidden="1">
      <c r="A11" s="379"/>
      <c r="B11" s="380"/>
      <c r="C11" s="381"/>
      <c r="D11" s="382"/>
      <c r="E11" s="388" t="s">
        <v>456</v>
      </c>
      <c r="F11" s="376"/>
      <c r="G11" s="377"/>
      <c r="H11" s="383">
        <f>+F11</f>
        <v>0</v>
      </c>
      <c r="I11" s="384"/>
      <c r="J11" s="385"/>
      <c r="K11" s="345"/>
    </row>
    <row r="12" spans="1:11" ht="24.75" customHeight="1" hidden="1">
      <c r="A12" s="379"/>
      <c r="B12" s="380"/>
      <c r="C12" s="381"/>
      <c r="D12" s="382"/>
      <c r="E12" s="389" t="s">
        <v>457</v>
      </c>
      <c r="F12" s="376"/>
      <c r="G12" s="377">
        <f>+F12</f>
        <v>0</v>
      </c>
      <c r="H12" s="383"/>
      <c r="I12" s="384"/>
      <c r="J12" s="385"/>
      <c r="K12" s="345"/>
    </row>
    <row r="13" spans="1:11" ht="24.75" customHeight="1" hidden="1">
      <c r="A13" s="379"/>
      <c r="B13" s="380"/>
      <c r="C13" s="381"/>
      <c r="D13" s="390"/>
      <c r="E13" s="375" t="s">
        <v>458</v>
      </c>
      <c r="F13" s="376"/>
      <c r="G13" s="377"/>
      <c r="H13" s="383"/>
      <c r="I13" s="384"/>
      <c r="J13" s="391">
        <f>+F13</f>
        <v>0</v>
      </c>
      <c r="K13" s="345"/>
    </row>
    <row r="14" spans="1:11" ht="24.75" customHeight="1" hidden="1">
      <c r="A14" s="379"/>
      <c r="B14" s="380"/>
      <c r="C14" s="381"/>
      <c r="D14" s="374" t="s">
        <v>459</v>
      </c>
      <c r="E14" s="375" t="s">
        <v>453</v>
      </c>
      <c r="F14" s="376">
        <v>0</v>
      </c>
      <c r="G14" s="377">
        <f>+F14</f>
        <v>0</v>
      </c>
      <c r="H14" s="377"/>
      <c r="I14" s="386"/>
      <c r="J14" s="387"/>
      <c r="K14" s="345"/>
    </row>
    <row r="15" spans="1:11" ht="24.75" customHeight="1" hidden="1">
      <c r="A15" s="379"/>
      <c r="B15" s="380"/>
      <c r="C15" s="381"/>
      <c r="D15" s="382"/>
      <c r="E15" s="375" t="s">
        <v>454</v>
      </c>
      <c r="F15" s="376">
        <v>0</v>
      </c>
      <c r="G15" s="377">
        <f>+F15</f>
        <v>0</v>
      </c>
      <c r="H15" s="383"/>
      <c r="I15" s="384"/>
      <c r="J15" s="385"/>
      <c r="K15" s="345"/>
    </row>
    <row r="16" spans="1:11" ht="30" customHeight="1" hidden="1">
      <c r="A16" s="379"/>
      <c r="B16" s="380"/>
      <c r="C16" s="381"/>
      <c r="D16" s="382"/>
      <c r="E16" s="375" t="s">
        <v>455</v>
      </c>
      <c r="F16" s="376"/>
      <c r="G16" s="377"/>
      <c r="H16" s="377"/>
      <c r="I16" s="386"/>
      <c r="J16" s="387"/>
      <c r="K16" s="345"/>
    </row>
    <row r="17" spans="1:11" ht="24.75" customHeight="1" hidden="1">
      <c r="A17" s="379"/>
      <c r="B17" s="380"/>
      <c r="C17" s="381"/>
      <c r="D17" s="382"/>
      <c r="E17" s="388" t="s">
        <v>456</v>
      </c>
      <c r="F17" s="376">
        <v>0</v>
      </c>
      <c r="G17" s="377"/>
      <c r="H17" s="383">
        <f>+F17</f>
        <v>0</v>
      </c>
      <c r="I17" s="384"/>
      <c r="J17" s="385"/>
      <c r="K17" s="345"/>
    </row>
    <row r="18" spans="1:11" ht="30" customHeight="1" hidden="1">
      <c r="A18" s="379"/>
      <c r="B18" s="380"/>
      <c r="C18" s="381"/>
      <c r="D18" s="382"/>
      <c r="E18" s="389" t="s">
        <v>457</v>
      </c>
      <c r="F18" s="376"/>
      <c r="G18" s="377"/>
      <c r="H18" s="383"/>
      <c r="I18" s="384"/>
      <c r="J18" s="385"/>
      <c r="K18" s="345"/>
    </row>
    <row r="19" spans="1:11" ht="24.75" customHeight="1" hidden="1">
      <c r="A19" s="379"/>
      <c r="B19" s="380"/>
      <c r="C19" s="381"/>
      <c r="D19" s="390"/>
      <c r="E19" s="375" t="s">
        <v>458</v>
      </c>
      <c r="F19" s="376"/>
      <c r="G19" s="377"/>
      <c r="H19" s="383"/>
      <c r="I19" s="384"/>
      <c r="J19" s="391">
        <f>+F19</f>
        <v>0</v>
      </c>
      <c r="K19" s="345"/>
    </row>
    <row r="20" spans="1:11" ht="19.5" customHeight="1">
      <c r="A20" s="379"/>
      <c r="B20" s="380"/>
      <c r="C20" s="381"/>
      <c r="D20" s="374" t="s">
        <v>460</v>
      </c>
      <c r="E20" s="375" t="s">
        <v>453</v>
      </c>
      <c r="F20" s="376">
        <v>3731423318.459997</v>
      </c>
      <c r="G20" s="377">
        <f>+F20</f>
        <v>3731423318.459997</v>
      </c>
      <c r="H20" s="377"/>
      <c r="I20" s="386"/>
      <c r="J20" s="387"/>
      <c r="K20" s="345"/>
    </row>
    <row r="21" spans="1:11" ht="19.5" customHeight="1">
      <c r="A21" s="379"/>
      <c r="B21" s="380"/>
      <c r="C21" s="381"/>
      <c r="D21" s="382"/>
      <c r="E21" s="375" t="s">
        <v>454</v>
      </c>
      <c r="F21" s="376">
        <v>514748828.24</v>
      </c>
      <c r="G21" s="377">
        <f>+F21</f>
        <v>514748828.24</v>
      </c>
      <c r="H21" s="383"/>
      <c r="I21" s="384"/>
      <c r="J21" s="385"/>
      <c r="K21" s="345"/>
    </row>
    <row r="22" spans="1:11" ht="19.5" customHeight="1">
      <c r="A22" s="379"/>
      <c r="B22" s="380"/>
      <c r="C22" s="381"/>
      <c r="D22" s="382"/>
      <c r="E22" s="375" t="s">
        <v>455</v>
      </c>
      <c r="F22" s="376">
        <v>90231861.07000001</v>
      </c>
      <c r="G22" s="377">
        <f>+F22</f>
        <v>90231861.07000001</v>
      </c>
      <c r="H22" s="377"/>
      <c r="I22" s="386"/>
      <c r="J22" s="387"/>
      <c r="K22" s="345"/>
    </row>
    <row r="23" spans="1:11" ht="19.5" customHeight="1">
      <c r="A23" s="379"/>
      <c r="B23" s="380"/>
      <c r="C23" s="381"/>
      <c r="D23" s="382"/>
      <c r="E23" s="388" t="s">
        <v>456</v>
      </c>
      <c r="F23" s="376">
        <v>105448543.5</v>
      </c>
      <c r="G23" s="383"/>
      <c r="H23" s="383">
        <f>+F23</f>
        <v>105448543.5</v>
      </c>
      <c r="I23" s="384"/>
      <c r="J23" s="385"/>
      <c r="K23" s="345"/>
    </row>
    <row r="24" spans="1:11" ht="19.5" customHeight="1">
      <c r="A24" s="379"/>
      <c r="B24" s="380"/>
      <c r="C24" s="381"/>
      <c r="D24" s="382"/>
      <c r="E24" s="389" t="s">
        <v>457</v>
      </c>
      <c r="F24" s="376">
        <v>431592061.09999996</v>
      </c>
      <c r="G24" s="383">
        <f>+F24</f>
        <v>431592061.09999996</v>
      </c>
      <c r="H24" s="383"/>
      <c r="I24" s="384"/>
      <c r="J24" s="385"/>
      <c r="K24" s="345"/>
    </row>
    <row r="25" spans="1:11" ht="24.75" customHeight="1" hidden="1">
      <c r="A25" s="379"/>
      <c r="B25" s="380"/>
      <c r="C25" s="381"/>
      <c r="D25" s="390"/>
      <c r="E25" s="375" t="s">
        <v>458</v>
      </c>
      <c r="F25" s="392"/>
      <c r="G25" s="383"/>
      <c r="H25" s="383"/>
      <c r="I25" s="384"/>
      <c r="J25" s="391">
        <f>+F25</f>
        <v>0</v>
      </c>
      <c r="K25" s="345"/>
    </row>
    <row r="26" spans="1:11" ht="36" customHeight="1">
      <c r="A26" s="379"/>
      <c r="B26" s="380"/>
      <c r="C26" s="381"/>
      <c r="D26" s="374" t="s">
        <v>461</v>
      </c>
      <c r="E26" s="375" t="s">
        <v>453</v>
      </c>
      <c r="F26" s="376">
        <v>246466748.06000003</v>
      </c>
      <c r="G26" s="377">
        <f>+F26</f>
        <v>246466748.06000003</v>
      </c>
      <c r="H26" s="377"/>
      <c r="I26" s="386"/>
      <c r="J26" s="387"/>
      <c r="K26" s="345"/>
    </row>
    <row r="27" spans="1:11" ht="24.75" customHeight="1" hidden="1">
      <c r="A27" s="379"/>
      <c r="B27" s="380"/>
      <c r="C27" s="381"/>
      <c r="D27" s="382"/>
      <c r="E27" s="375" t="s">
        <v>454</v>
      </c>
      <c r="F27" s="376">
        <v>0</v>
      </c>
      <c r="G27" s="383">
        <f>+F27</f>
        <v>0</v>
      </c>
      <c r="H27" s="383"/>
      <c r="I27" s="384"/>
      <c r="J27" s="385"/>
      <c r="K27" s="345"/>
    </row>
    <row r="28" spans="1:11" ht="30" customHeight="1" hidden="1">
      <c r="A28" s="379"/>
      <c r="B28" s="380"/>
      <c r="C28" s="381"/>
      <c r="D28" s="382"/>
      <c r="E28" s="375" t="s">
        <v>455</v>
      </c>
      <c r="F28" s="376"/>
      <c r="G28" s="377"/>
      <c r="H28" s="377"/>
      <c r="I28" s="386"/>
      <c r="J28" s="387"/>
      <c r="K28" s="345"/>
    </row>
    <row r="29" spans="1:11" ht="24.75" customHeight="1" hidden="1">
      <c r="A29" s="379"/>
      <c r="B29" s="380"/>
      <c r="C29" s="381"/>
      <c r="D29" s="382"/>
      <c r="E29" s="388" t="s">
        <v>456</v>
      </c>
      <c r="F29" s="376">
        <v>0</v>
      </c>
      <c r="G29" s="383"/>
      <c r="H29" s="383">
        <f>+F29</f>
        <v>0</v>
      </c>
      <c r="I29" s="384"/>
      <c r="J29" s="385"/>
      <c r="K29" s="345"/>
    </row>
    <row r="30" spans="1:11" ht="21.75" customHeight="1" hidden="1">
      <c r="A30" s="379"/>
      <c r="B30" s="380"/>
      <c r="C30" s="381"/>
      <c r="D30" s="382"/>
      <c r="E30" s="389" t="s">
        <v>457</v>
      </c>
      <c r="F30" s="376">
        <v>0</v>
      </c>
      <c r="G30" s="383">
        <f>+F30</f>
        <v>0</v>
      </c>
      <c r="H30" s="383"/>
      <c r="I30" s="384"/>
      <c r="J30" s="385"/>
      <c r="K30" s="345"/>
    </row>
    <row r="31" spans="1:11" ht="24.75" customHeight="1" hidden="1">
      <c r="A31" s="393"/>
      <c r="B31" s="394"/>
      <c r="C31" s="395"/>
      <c r="D31" s="390"/>
      <c r="E31" s="418" t="s">
        <v>458</v>
      </c>
      <c r="F31" s="405"/>
      <c r="G31" s="406"/>
      <c r="H31" s="406"/>
      <c r="I31" s="407"/>
      <c r="J31" s="422">
        <f>+F31</f>
        <v>0</v>
      </c>
      <c r="K31" s="345"/>
    </row>
    <row r="32" spans="1:11" ht="3" customHeight="1">
      <c r="A32" s="421" t="s">
        <v>53</v>
      </c>
      <c r="B32" s="372" t="s">
        <v>463</v>
      </c>
      <c r="C32" s="373">
        <f>SUM(F32:F55)</f>
        <v>1831624434.6100001</v>
      </c>
      <c r="D32" s="374" t="s">
        <v>452</v>
      </c>
      <c r="E32" s="398"/>
      <c r="F32" s="399"/>
      <c r="G32" s="400"/>
      <c r="H32" s="400"/>
      <c r="I32" s="401"/>
      <c r="J32" s="402"/>
      <c r="K32" s="345"/>
    </row>
    <row r="33" spans="1:11" ht="19.5" customHeight="1">
      <c r="A33" s="419"/>
      <c r="B33" s="380"/>
      <c r="C33" s="381"/>
      <c r="D33" s="382"/>
      <c r="E33" s="375" t="s">
        <v>454</v>
      </c>
      <c r="F33" s="376">
        <v>463674051.59000015</v>
      </c>
      <c r="G33" s="383">
        <f>+F33</f>
        <v>463674051.59000015</v>
      </c>
      <c r="H33" s="383"/>
      <c r="I33" s="384"/>
      <c r="J33" s="385"/>
      <c r="K33" s="345"/>
    </row>
    <row r="34" spans="1:11" ht="19.5" customHeight="1">
      <c r="A34" s="419"/>
      <c r="B34" s="380"/>
      <c r="C34" s="381"/>
      <c r="D34" s="382"/>
      <c r="E34" s="375" t="s">
        <v>455</v>
      </c>
      <c r="F34" s="376">
        <v>15263141.849999998</v>
      </c>
      <c r="G34" s="383">
        <f>+F34</f>
        <v>15263141.849999998</v>
      </c>
      <c r="H34" s="383"/>
      <c r="I34" s="384"/>
      <c r="J34" s="385"/>
      <c r="K34" s="345"/>
    </row>
    <row r="35" spans="1:11" ht="19.5" customHeight="1">
      <c r="A35" s="419"/>
      <c r="B35" s="380"/>
      <c r="C35" s="381"/>
      <c r="D35" s="382"/>
      <c r="E35" s="388" t="s">
        <v>456</v>
      </c>
      <c r="F35" s="376">
        <v>153589695.32999998</v>
      </c>
      <c r="G35" s="383"/>
      <c r="H35" s="383">
        <f>+F35</f>
        <v>153589695.32999998</v>
      </c>
      <c r="I35" s="384"/>
      <c r="J35" s="385"/>
      <c r="K35" s="345"/>
    </row>
    <row r="36" spans="1:11" ht="19.5" customHeight="1">
      <c r="A36" s="419"/>
      <c r="B36" s="380"/>
      <c r="C36" s="381"/>
      <c r="D36" s="382"/>
      <c r="E36" s="389" t="s">
        <v>457</v>
      </c>
      <c r="F36" s="376">
        <v>19000000</v>
      </c>
      <c r="G36" s="383">
        <f>+F36</f>
        <v>19000000</v>
      </c>
      <c r="H36" s="383"/>
      <c r="I36" s="384"/>
      <c r="J36" s="385"/>
      <c r="K36" s="345"/>
    </row>
    <row r="37" spans="1:11" ht="19.5" customHeight="1">
      <c r="A37" s="419"/>
      <c r="B37" s="380"/>
      <c r="C37" s="381"/>
      <c r="D37" s="390"/>
      <c r="E37" s="404" t="s">
        <v>462</v>
      </c>
      <c r="F37" s="405"/>
      <c r="G37" s="406"/>
      <c r="H37" s="406"/>
      <c r="I37" s="407"/>
      <c r="J37" s="408"/>
      <c r="K37" s="345"/>
    </row>
    <row r="38" spans="1:11" ht="19.5" customHeight="1">
      <c r="A38" s="419"/>
      <c r="B38" s="380"/>
      <c r="C38" s="381"/>
      <c r="D38" s="374" t="s">
        <v>459</v>
      </c>
      <c r="E38" s="409" t="s">
        <v>453</v>
      </c>
      <c r="F38" s="410">
        <v>359785976.3</v>
      </c>
      <c r="G38" s="411">
        <f>+F38</f>
        <v>359785976.3</v>
      </c>
      <c r="H38" s="411"/>
      <c r="I38" s="412"/>
      <c r="J38" s="413"/>
      <c r="K38" s="345"/>
    </row>
    <row r="39" spans="1:11" ht="19.5" customHeight="1">
      <c r="A39" s="419"/>
      <c r="B39" s="380"/>
      <c r="C39" s="381"/>
      <c r="D39" s="382"/>
      <c r="E39" s="438" t="s">
        <v>454</v>
      </c>
      <c r="F39" s="376">
        <v>49369435.11</v>
      </c>
      <c r="G39" s="383">
        <f>+F39</f>
        <v>49369435.11</v>
      </c>
      <c r="H39" s="383"/>
      <c r="I39" s="384"/>
      <c r="J39" s="385"/>
      <c r="K39" s="345"/>
    </row>
    <row r="40" spans="1:11" ht="20.25" customHeight="1" hidden="1">
      <c r="A40" s="419"/>
      <c r="B40" s="380"/>
      <c r="C40" s="381"/>
      <c r="D40" s="382"/>
      <c r="E40" s="418" t="s">
        <v>455</v>
      </c>
      <c r="F40" s="405">
        <v>0</v>
      </c>
      <c r="G40" s="406"/>
      <c r="H40" s="406"/>
      <c r="I40" s="407"/>
      <c r="J40" s="408"/>
      <c r="K40" s="345"/>
    </row>
    <row r="41" spans="1:11" ht="19.5" customHeight="1">
      <c r="A41" s="419"/>
      <c r="B41" s="380"/>
      <c r="C41" s="381"/>
      <c r="D41" s="382"/>
      <c r="E41" s="420" t="s">
        <v>456</v>
      </c>
      <c r="F41" s="410">
        <v>362398.49</v>
      </c>
      <c r="G41" s="411"/>
      <c r="H41" s="411">
        <f>+F41</f>
        <v>362398.49</v>
      </c>
      <c r="I41" s="412"/>
      <c r="J41" s="413"/>
      <c r="K41" s="345"/>
    </row>
    <row r="42" spans="1:11" ht="19.5" customHeight="1">
      <c r="A42" s="419"/>
      <c r="B42" s="380"/>
      <c r="C42" s="381"/>
      <c r="D42" s="382"/>
      <c r="E42" s="389" t="s">
        <v>457</v>
      </c>
      <c r="F42" s="376">
        <v>1000000</v>
      </c>
      <c r="G42" s="383">
        <f>+F42</f>
        <v>1000000</v>
      </c>
      <c r="H42" s="383"/>
      <c r="I42" s="384"/>
      <c r="J42" s="385"/>
      <c r="K42" s="345"/>
    </row>
    <row r="43" spans="1:11" ht="19.5" customHeight="1" hidden="1">
      <c r="A43" s="419"/>
      <c r="B43" s="380"/>
      <c r="C43" s="381"/>
      <c r="D43" s="390"/>
      <c r="E43" s="375" t="s">
        <v>462</v>
      </c>
      <c r="F43" s="376"/>
      <c r="G43" s="383"/>
      <c r="H43" s="383"/>
      <c r="I43" s="384"/>
      <c r="J43" s="385"/>
      <c r="K43" s="345"/>
    </row>
    <row r="44" spans="1:11" ht="19.5" customHeight="1">
      <c r="A44" s="419"/>
      <c r="B44" s="380"/>
      <c r="C44" s="381"/>
      <c r="D44" s="397" t="s">
        <v>460</v>
      </c>
      <c r="E44" s="375" t="s">
        <v>453</v>
      </c>
      <c r="F44" s="376">
        <v>398832100</v>
      </c>
      <c r="G44" s="383">
        <f>+F44</f>
        <v>398832100</v>
      </c>
      <c r="H44" s="383"/>
      <c r="I44" s="384"/>
      <c r="J44" s="385"/>
      <c r="K44" s="345"/>
    </row>
    <row r="45" spans="1:11" ht="19.5" customHeight="1">
      <c r="A45" s="419"/>
      <c r="B45" s="380"/>
      <c r="C45" s="381"/>
      <c r="D45" s="397"/>
      <c r="E45" s="404" t="s">
        <v>454</v>
      </c>
      <c r="F45" s="405">
        <v>177637081.91</v>
      </c>
      <c r="G45" s="406">
        <f>+F45</f>
        <v>177637081.91</v>
      </c>
      <c r="H45" s="406"/>
      <c r="I45" s="407"/>
      <c r="J45" s="408"/>
      <c r="K45" s="345"/>
    </row>
    <row r="46" spans="1:11" ht="19.5" customHeight="1">
      <c r="A46" s="419"/>
      <c r="B46" s="380"/>
      <c r="C46" s="381"/>
      <c r="D46" s="397"/>
      <c r="E46" s="409" t="s">
        <v>455</v>
      </c>
      <c r="F46" s="410">
        <v>13970034.38</v>
      </c>
      <c r="G46" s="411">
        <f>+F46</f>
        <v>13970034.38</v>
      </c>
      <c r="H46" s="411"/>
      <c r="I46" s="412"/>
      <c r="J46" s="413"/>
      <c r="K46" s="345"/>
    </row>
    <row r="47" spans="1:11" ht="19.5" customHeight="1">
      <c r="A47" s="419"/>
      <c r="B47" s="380"/>
      <c r="C47" s="381"/>
      <c r="D47" s="397"/>
      <c r="E47" s="388" t="s">
        <v>456</v>
      </c>
      <c r="F47" s="376">
        <v>2702812.62</v>
      </c>
      <c r="G47" s="383"/>
      <c r="H47" s="383">
        <f>+F47</f>
        <v>2702812.62</v>
      </c>
      <c r="I47" s="384"/>
      <c r="J47" s="385"/>
      <c r="K47" s="345"/>
    </row>
    <row r="48" spans="1:11" ht="19.5" customHeight="1">
      <c r="A48" s="419"/>
      <c r="B48" s="380"/>
      <c r="C48" s="381"/>
      <c r="D48" s="397"/>
      <c r="E48" s="389" t="s">
        <v>457</v>
      </c>
      <c r="F48" s="376">
        <v>36500000</v>
      </c>
      <c r="G48" s="383">
        <f>+F48</f>
        <v>36500000</v>
      </c>
      <c r="H48" s="383"/>
      <c r="I48" s="384"/>
      <c r="J48" s="385"/>
      <c r="K48" s="345"/>
    </row>
    <row r="49" spans="1:11" ht="19.5" customHeight="1" hidden="1" thickBot="1">
      <c r="A49" s="444"/>
      <c r="B49" s="445"/>
      <c r="C49" s="446"/>
      <c r="D49" s="447"/>
      <c r="E49" s="448" t="s">
        <v>458</v>
      </c>
      <c r="F49" s="449"/>
      <c r="G49" s="450"/>
      <c r="H49" s="450"/>
      <c r="I49" s="451"/>
      <c r="J49" s="452">
        <f>+F49</f>
        <v>0</v>
      </c>
      <c r="K49" s="345"/>
    </row>
    <row r="50" spans="3:11" ht="11.25" customHeight="1" hidden="1">
      <c r="C50" s="403"/>
      <c r="E50" s="439" t="s">
        <v>453</v>
      </c>
      <c r="F50" s="440"/>
      <c r="G50" s="441"/>
      <c r="H50" s="441"/>
      <c r="I50" s="442"/>
      <c r="J50" s="443"/>
      <c r="K50" s="345"/>
    </row>
    <row r="51" spans="1:11" ht="19.5" customHeight="1">
      <c r="A51" s="421" t="s">
        <v>53</v>
      </c>
      <c r="B51" s="372" t="s">
        <v>463</v>
      </c>
      <c r="C51" s="396"/>
      <c r="D51" s="374" t="s">
        <v>461</v>
      </c>
      <c r="E51" s="398" t="s">
        <v>454</v>
      </c>
      <c r="F51" s="399">
        <v>122103888</v>
      </c>
      <c r="G51" s="400">
        <f>+F51</f>
        <v>122103888</v>
      </c>
      <c r="H51" s="400"/>
      <c r="I51" s="401"/>
      <c r="J51" s="402"/>
      <c r="K51" s="345"/>
    </row>
    <row r="52" spans="1:11" ht="19.5" customHeight="1">
      <c r="A52" s="419"/>
      <c r="B52" s="380"/>
      <c r="C52" s="403"/>
      <c r="D52" s="382"/>
      <c r="E52" s="375" t="s">
        <v>455</v>
      </c>
      <c r="F52" s="376">
        <v>47260.86</v>
      </c>
      <c r="G52" s="383">
        <f>+F52</f>
        <v>47260.86</v>
      </c>
      <c r="H52" s="383"/>
      <c r="I52" s="384"/>
      <c r="J52" s="385"/>
      <c r="K52" s="345"/>
    </row>
    <row r="53" spans="1:11" ht="19.5" customHeight="1">
      <c r="A53" s="419"/>
      <c r="B53" s="380"/>
      <c r="C53" s="403"/>
      <c r="D53" s="382"/>
      <c r="E53" s="388" t="s">
        <v>456</v>
      </c>
      <c r="F53" s="376">
        <v>15871101.03</v>
      </c>
      <c r="G53" s="383"/>
      <c r="H53" s="383">
        <f>+F53</f>
        <v>15871101.03</v>
      </c>
      <c r="I53" s="384"/>
      <c r="J53" s="385"/>
      <c r="K53" s="345"/>
    </row>
    <row r="54" spans="1:11" ht="19.5" customHeight="1">
      <c r="A54" s="419"/>
      <c r="B54" s="380"/>
      <c r="C54" s="403"/>
      <c r="D54" s="382"/>
      <c r="E54" s="423" t="s">
        <v>457</v>
      </c>
      <c r="F54" s="405">
        <v>1915457.1400000001</v>
      </c>
      <c r="G54" s="406">
        <f>+F54</f>
        <v>1915457.1400000001</v>
      </c>
      <c r="H54" s="406"/>
      <c r="I54" s="407"/>
      <c r="J54" s="408"/>
      <c r="K54" s="345"/>
    </row>
    <row r="55" spans="1:11" ht="24.75" customHeight="1" hidden="1">
      <c r="A55" s="414"/>
      <c r="B55" s="415"/>
      <c r="C55" s="416"/>
      <c r="D55" s="417"/>
      <c r="E55" s="434" t="s">
        <v>462</v>
      </c>
      <c r="F55" s="410"/>
      <c r="G55" s="411"/>
      <c r="H55" s="411"/>
      <c r="I55" s="412"/>
      <c r="J55" s="413"/>
      <c r="K55" s="345"/>
    </row>
    <row r="56" spans="1:11" ht="24.75" customHeight="1">
      <c r="A56" s="421" t="s">
        <v>464</v>
      </c>
      <c r="B56" s="372" t="s">
        <v>465</v>
      </c>
      <c r="C56" s="373">
        <f>SUM(F56:F61)</f>
        <v>189997048.82999998</v>
      </c>
      <c r="D56" s="374" t="s">
        <v>460</v>
      </c>
      <c r="E56" s="434" t="s">
        <v>453</v>
      </c>
      <c r="F56" s="376">
        <f>71859166.58+22166927</f>
        <v>94026093.58</v>
      </c>
      <c r="G56" s="383">
        <f>+F56</f>
        <v>94026093.58</v>
      </c>
      <c r="H56" s="383"/>
      <c r="I56" s="384"/>
      <c r="J56" s="385"/>
      <c r="K56" s="345"/>
    </row>
    <row r="57" spans="1:11" ht="24.75" customHeight="1">
      <c r="A57" s="419"/>
      <c r="B57" s="380"/>
      <c r="C57" s="381"/>
      <c r="D57" s="382"/>
      <c r="E57" s="409" t="s">
        <v>454</v>
      </c>
      <c r="F57" s="405">
        <v>86073741.69999999</v>
      </c>
      <c r="G57" s="406">
        <f>+F57</f>
        <v>86073741.69999999</v>
      </c>
      <c r="H57" s="406"/>
      <c r="I57" s="407"/>
      <c r="J57" s="408"/>
      <c r="K57" s="345"/>
    </row>
    <row r="58" spans="1:11" ht="24.75" customHeight="1">
      <c r="A58" s="419"/>
      <c r="B58" s="380"/>
      <c r="C58" s="381"/>
      <c r="D58" s="382"/>
      <c r="E58" s="375" t="s">
        <v>455</v>
      </c>
      <c r="F58" s="392">
        <v>174811</v>
      </c>
      <c r="G58" s="411">
        <f>+F58</f>
        <v>174811</v>
      </c>
      <c r="H58" s="411"/>
      <c r="I58" s="412"/>
      <c r="J58" s="413"/>
      <c r="K58" s="345"/>
    </row>
    <row r="59" spans="1:11" ht="24.75" customHeight="1" hidden="1">
      <c r="A59" s="419"/>
      <c r="B59" s="380"/>
      <c r="C59" s="381"/>
      <c r="D59" s="382"/>
      <c r="E59" s="388" t="s">
        <v>456</v>
      </c>
      <c r="F59" s="376"/>
      <c r="G59" s="383"/>
      <c r="H59" s="383"/>
      <c r="I59" s="384"/>
      <c r="J59" s="385"/>
      <c r="K59" s="345"/>
    </row>
    <row r="60" spans="1:11" ht="24.75" customHeight="1">
      <c r="A60" s="419"/>
      <c r="B60" s="380"/>
      <c r="C60" s="381"/>
      <c r="D60" s="382"/>
      <c r="E60" s="423" t="s">
        <v>457</v>
      </c>
      <c r="F60" s="376">
        <v>9722402.55</v>
      </c>
      <c r="G60" s="383">
        <f>+F60</f>
        <v>9722402.55</v>
      </c>
      <c r="H60" s="383"/>
      <c r="I60" s="384"/>
      <c r="J60" s="385"/>
      <c r="K60" s="345"/>
    </row>
    <row r="61" spans="1:11" ht="30" customHeight="1" hidden="1">
      <c r="A61" s="436"/>
      <c r="B61" s="424"/>
      <c r="C61" s="437"/>
      <c r="D61" s="435"/>
      <c r="E61" s="434" t="s">
        <v>462</v>
      </c>
      <c r="F61" s="376">
        <v>0</v>
      </c>
      <c r="G61" s="383"/>
      <c r="H61" s="383"/>
      <c r="I61" s="384"/>
      <c r="J61" s="385"/>
      <c r="K61" s="345"/>
    </row>
    <row r="62" spans="1:11" s="431" customFormat="1" ht="21" customHeight="1" thickBot="1">
      <c r="A62" s="425" t="s">
        <v>28</v>
      </c>
      <c r="B62" s="426"/>
      <c r="C62" s="427">
        <f>SUM(C8:C61)</f>
        <v>8470345782.199997</v>
      </c>
      <c r="D62" s="428" t="s">
        <v>353</v>
      </c>
      <c r="E62" s="426" t="s">
        <v>353</v>
      </c>
      <c r="F62" s="427">
        <f>SUM(F8:F61)</f>
        <v>8470345782.199997</v>
      </c>
      <c r="G62" s="427">
        <f>SUM(G8:G61)</f>
        <v>8192371231.229998</v>
      </c>
      <c r="H62" s="427">
        <f>SUM(H8:H61)</f>
        <v>277974550.96999997</v>
      </c>
      <c r="I62" s="427">
        <f>SUM(I8:I61)</f>
        <v>0</v>
      </c>
      <c r="J62" s="429">
        <f>SUM(J8:J61)</f>
        <v>0</v>
      </c>
      <c r="K62" s="430"/>
    </row>
    <row r="63" spans="1:11" ht="12.75" customHeight="1">
      <c r="A63" s="342"/>
      <c r="B63" s="343"/>
      <c r="C63" s="344"/>
      <c r="D63" s="345"/>
      <c r="E63" s="343"/>
      <c r="F63" s="346"/>
      <c r="G63" s="346"/>
      <c r="H63" s="346"/>
      <c r="I63" s="344"/>
      <c r="J63" s="344"/>
      <c r="K63" s="343"/>
    </row>
    <row r="64" spans="1:11" ht="12.75" customHeight="1">
      <c r="A64" s="342"/>
      <c r="B64" s="343"/>
      <c r="C64" s="344"/>
      <c r="D64" s="345"/>
      <c r="E64" s="343"/>
      <c r="F64" s="346"/>
      <c r="G64" s="346"/>
      <c r="H64" s="346"/>
      <c r="I64" s="344"/>
      <c r="J64" s="344"/>
      <c r="K64" s="343"/>
    </row>
    <row r="65" spans="1:11" ht="12.75" customHeight="1">
      <c r="A65" s="342"/>
      <c r="B65" s="343"/>
      <c r="C65" s="344"/>
      <c r="D65" s="345"/>
      <c r="E65" s="343"/>
      <c r="F65" s="346"/>
      <c r="G65" s="346"/>
      <c r="H65" s="346"/>
      <c r="I65" s="344"/>
      <c r="J65" s="344"/>
      <c r="K65" s="343"/>
    </row>
    <row r="66" spans="1:11" ht="12.75" customHeight="1">
      <c r="A66" s="342"/>
      <c r="B66" s="343"/>
      <c r="C66" s="344"/>
      <c r="D66" s="345"/>
      <c r="E66" s="343"/>
      <c r="F66" s="346"/>
      <c r="G66" s="346"/>
      <c r="H66" s="346"/>
      <c r="I66" s="344"/>
      <c r="J66" s="344"/>
      <c r="K66" s="343"/>
    </row>
    <row r="67" spans="1:11" ht="12.75" customHeight="1">
      <c r="A67" s="342"/>
      <c r="B67" s="343"/>
      <c r="C67" s="344"/>
      <c r="D67" s="345"/>
      <c r="E67" s="343"/>
      <c r="F67" s="346"/>
      <c r="G67" s="346"/>
      <c r="H67" s="346"/>
      <c r="I67" s="344"/>
      <c r="J67" s="344"/>
      <c r="K67" s="343"/>
    </row>
    <row r="68" spans="1:11" ht="12.75" customHeight="1">
      <c r="A68" s="342"/>
      <c r="B68" s="343"/>
      <c r="C68" s="344"/>
      <c r="D68" s="345"/>
      <c r="E68" s="343"/>
      <c r="F68" s="346"/>
      <c r="G68" s="346"/>
      <c r="H68" s="346"/>
      <c r="I68" s="344"/>
      <c r="J68" s="344"/>
      <c r="K68" s="343"/>
    </row>
    <row r="69" spans="1:11" ht="12.75" customHeight="1">
      <c r="A69" s="342"/>
      <c r="B69" s="343"/>
      <c r="C69" s="344"/>
      <c r="D69" s="345"/>
      <c r="E69" s="343"/>
      <c r="F69" s="346"/>
      <c r="G69" s="346"/>
      <c r="H69" s="346"/>
      <c r="I69" s="344"/>
      <c r="J69" s="344"/>
      <c r="K69" s="343"/>
    </row>
    <row r="70" spans="1:11" ht="12.75" customHeight="1">
      <c r="A70" s="342"/>
      <c r="B70" s="343"/>
      <c r="C70" s="344"/>
      <c r="D70" s="345"/>
      <c r="E70" s="343"/>
      <c r="F70" s="346"/>
      <c r="G70" s="346"/>
      <c r="H70" s="346"/>
      <c r="I70" s="344"/>
      <c r="J70" s="344"/>
      <c r="K70" s="343"/>
    </row>
    <row r="71" spans="1:11" ht="12.75" customHeight="1">
      <c r="A71" s="342"/>
      <c r="B71" s="343"/>
      <c r="C71" s="344"/>
      <c r="D71" s="345"/>
      <c r="E71" s="343"/>
      <c r="F71" s="346"/>
      <c r="G71" s="346"/>
      <c r="H71" s="346"/>
      <c r="I71" s="344"/>
      <c r="J71" s="344"/>
      <c r="K71" s="343"/>
    </row>
    <row r="72" spans="1:11" ht="12.75" customHeight="1">
      <c r="A72" s="342"/>
      <c r="B72" s="343"/>
      <c r="C72" s="344"/>
      <c r="D72" s="345"/>
      <c r="E72" s="343"/>
      <c r="F72" s="346"/>
      <c r="G72" s="346"/>
      <c r="H72" s="346"/>
      <c r="I72" s="344"/>
      <c r="J72" s="344"/>
      <c r="K72" s="343"/>
    </row>
    <row r="73" spans="1:11" ht="12.75" customHeight="1">
      <c r="A73" s="342"/>
      <c r="B73" s="343"/>
      <c r="C73" s="344"/>
      <c r="D73" s="345"/>
      <c r="E73" s="343"/>
      <c r="F73" s="346"/>
      <c r="G73" s="346"/>
      <c r="H73" s="346"/>
      <c r="I73" s="344"/>
      <c r="J73" s="344"/>
      <c r="K73" s="343"/>
    </row>
    <row r="74" spans="1:11" ht="12.75" customHeight="1">
      <c r="A74" s="342"/>
      <c r="B74" s="343"/>
      <c r="C74" s="344"/>
      <c r="D74" s="345"/>
      <c r="E74" s="343"/>
      <c r="F74" s="346"/>
      <c r="G74" s="346"/>
      <c r="H74" s="346"/>
      <c r="I74" s="344"/>
      <c r="J74" s="344"/>
      <c r="K74" s="343"/>
    </row>
    <row r="75" spans="1:11" ht="12.75" customHeight="1">
      <c r="A75" s="342"/>
      <c r="B75" s="343"/>
      <c r="C75" s="344"/>
      <c r="D75" s="345"/>
      <c r="E75" s="343"/>
      <c r="F75" s="346"/>
      <c r="G75" s="346"/>
      <c r="H75" s="346"/>
      <c r="I75" s="344"/>
      <c r="J75" s="344"/>
      <c r="K75" s="343"/>
    </row>
    <row r="76" spans="1:11" ht="12.75" customHeight="1">
      <c r="A76" s="342"/>
      <c r="B76" s="343"/>
      <c r="C76" s="344"/>
      <c r="D76" s="345"/>
      <c r="E76" s="343"/>
      <c r="F76" s="346"/>
      <c r="G76" s="346"/>
      <c r="H76" s="346"/>
      <c r="I76" s="344"/>
      <c r="J76" s="344"/>
      <c r="K76" s="343"/>
    </row>
    <row r="77" spans="1:11" ht="12.75" customHeight="1">
      <c r="A77" s="342"/>
      <c r="B77" s="343"/>
      <c r="C77" s="344"/>
      <c r="D77" s="345"/>
      <c r="E77" s="343"/>
      <c r="F77" s="346"/>
      <c r="G77" s="346"/>
      <c r="H77" s="346"/>
      <c r="I77" s="344"/>
      <c r="J77" s="344"/>
      <c r="K77" s="343"/>
    </row>
    <row r="78" spans="1:11" ht="12.75" customHeight="1">
      <c r="A78" s="342"/>
      <c r="B78" s="343"/>
      <c r="C78" s="344"/>
      <c r="D78" s="345"/>
      <c r="E78" s="343"/>
      <c r="F78" s="346"/>
      <c r="G78" s="346"/>
      <c r="H78" s="346"/>
      <c r="I78" s="344"/>
      <c r="J78" s="344"/>
      <c r="K78" s="343"/>
    </row>
    <row r="79" spans="1:11" ht="12.75" customHeight="1">
      <c r="A79" s="342"/>
      <c r="B79" s="343"/>
      <c r="C79" s="344"/>
      <c r="D79" s="345"/>
      <c r="E79" s="343"/>
      <c r="F79" s="346"/>
      <c r="G79" s="346"/>
      <c r="H79" s="346"/>
      <c r="I79" s="344"/>
      <c r="J79" s="344"/>
      <c r="K79" s="343"/>
    </row>
    <row r="80" spans="1:11" ht="12.75" customHeight="1">
      <c r="A80" s="342"/>
      <c r="B80" s="343"/>
      <c r="C80" s="344"/>
      <c r="D80" s="345"/>
      <c r="E80" s="343"/>
      <c r="F80" s="346"/>
      <c r="G80" s="346"/>
      <c r="H80" s="346"/>
      <c r="I80" s="344"/>
      <c r="J80" s="344"/>
      <c r="K80" s="343"/>
    </row>
    <row r="81" spans="1:11" ht="12.75" customHeight="1">
      <c r="A81" s="342"/>
      <c r="B81" s="343"/>
      <c r="C81" s="344"/>
      <c r="D81" s="345"/>
      <c r="E81" s="343"/>
      <c r="F81" s="346"/>
      <c r="G81" s="346"/>
      <c r="H81" s="346"/>
      <c r="I81" s="344"/>
      <c r="J81" s="344"/>
      <c r="K81" s="343"/>
    </row>
    <row r="82" spans="1:11" ht="12.75" customHeight="1">
      <c r="A82" s="342"/>
      <c r="B82" s="343"/>
      <c r="C82" s="344"/>
      <c r="D82" s="345"/>
      <c r="E82" s="343"/>
      <c r="F82" s="346"/>
      <c r="G82" s="346"/>
      <c r="H82" s="346"/>
      <c r="I82" s="344"/>
      <c r="J82" s="344"/>
      <c r="K82" s="343"/>
    </row>
    <row r="83" spans="1:11" ht="12.75" customHeight="1">
      <c r="A83" s="342"/>
      <c r="B83" s="343"/>
      <c r="C83" s="344"/>
      <c r="D83" s="345"/>
      <c r="E83" s="343"/>
      <c r="F83" s="346"/>
      <c r="G83" s="346"/>
      <c r="H83" s="346"/>
      <c r="I83" s="344"/>
      <c r="J83" s="344"/>
      <c r="K83" s="343"/>
    </row>
    <row r="84" spans="1:11" ht="12.75" customHeight="1">
      <c r="A84" s="342"/>
      <c r="B84" s="343"/>
      <c r="C84" s="344"/>
      <c r="D84" s="345"/>
      <c r="E84" s="343"/>
      <c r="F84" s="346"/>
      <c r="G84" s="346"/>
      <c r="H84" s="346"/>
      <c r="I84" s="344"/>
      <c r="J84" s="344"/>
      <c r="K84" s="343"/>
    </row>
    <row r="85" spans="1:11" ht="12.75" customHeight="1">
      <c r="A85" s="342"/>
      <c r="B85" s="343"/>
      <c r="C85" s="344"/>
      <c r="D85" s="345"/>
      <c r="E85" s="343"/>
      <c r="F85" s="346"/>
      <c r="G85" s="346"/>
      <c r="H85" s="346"/>
      <c r="I85" s="344"/>
      <c r="J85" s="344"/>
      <c r="K85" s="343"/>
    </row>
    <row r="86" spans="1:11" ht="12.75" customHeight="1">
      <c r="A86" s="342"/>
      <c r="B86" s="343"/>
      <c r="C86" s="344"/>
      <c r="D86" s="345"/>
      <c r="E86" s="343"/>
      <c r="F86" s="346"/>
      <c r="G86" s="346"/>
      <c r="H86" s="346"/>
      <c r="I86" s="344"/>
      <c r="J86" s="344"/>
      <c r="K86" s="343"/>
    </row>
    <row r="87" spans="1:11" ht="12.75" customHeight="1">
      <c r="A87" s="342"/>
      <c r="B87" s="343"/>
      <c r="C87" s="344"/>
      <c r="D87" s="345"/>
      <c r="E87" s="343"/>
      <c r="F87" s="346"/>
      <c r="G87" s="346"/>
      <c r="H87" s="346"/>
      <c r="I87" s="344"/>
      <c r="J87" s="344"/>
      <c r="K87" s="343"/>
    </row>
    <row r="88" spans="1:11" ht="12.75" customHeight="1">
      <c r="A88" s="342"/>
      <c r="B88" s="343"/>
      <c r="C88" s="344"/>
      <c r="D88" s="345"/>
      <c r="E88" s="343"/>
      <c r="F88" s="346"/>
      <c r="G88" s="346"/>
      <c r="H88" s="346"/>
      <c r="I88" s="344"/>
      <c r="J88" s="344"/>
      <c r="K88" s="343"/>
    </row>
    <row r="89" spans="1:11" ht="12.75" customHeight="1">
      <c r="A89" s="342"/>
      <c r="B89" s="343"/>
      <c r="C89" s="344"/>
      <c r="D89" s="345"/>
      <c r="E89" s="343"/>
      <c r="F89" s="346"/>
      <c r="G89" s="346"/>
      <c r="H89" s="346"/>
      <c r="I89" s="344"/>
      <c r="J89" s="344"/>
      <c r="K89" s="343"/>
    </row>
    <row r="90" spans="1:11" ht="12.75" customHeight="1">
      <c r="A90" s="342"/>
      <c r="B90" s="343"/>
      <c r="C90" s="344"/>
      <c r="D90" s="345"/>
      <c r="E90" s="343"/>
      <c r="F90" s="346"/>
      <c r="G90" s="346"/>
      <c r="H90" s="346"/>
      <c r="I90" s="344"/>
      <c r="J90" s="344"/>
      <c r="K90" s="343"/>
    </row>
    <row r="91" spans="1:11" ht="12.75" customHeight="1">
      <c r="A91" s="342"/>
      <c r="B91" s="343"/>
      <c r="C91" s="344"/>
      <c r="D91" s="345"/>
      <c r="E91" s="343"/>
      <c r="F91" s="346"/>
      <c r="G91" s="346"/>
      <c r="H91" s="346"/>
      <c r="I91" s="344"/>
      <c r="J91" s="344"/>
      <c r="K91" s="343"/>
    </row>
    <row r="92" spans="1:11" ht="12.75" customHeight="1">
      <c r="A92" s="342"/>
      <c r="B92" s="343"/>
      <c r="C92" s="344"/>
      <c r="D92" s="345"/>
      <c r="E92" s="343"/>
      <c r="F92" s="346"/>
      <c r="G92" s="346"/>
      <c r="H92" s="346"/>
      <c r="I92" s="344"/>
      <c r="J92" s="344"/>
      <c r="K92" s="343"/>
    </row>
    <row r="93" spans="1:11" ht="12.75" customHeight="1">
      <c r="A93" s="342"/>
      <c r="B93" s="343"/>
      <c r="C93" s="344"/>
      <c r="D93" s="345"/>
      <c r="E93" s="343"/>
      <c r="F93" s="346"/>
      <c r="G93" s="346"/>
      <c r="H93" s="346"/>
      <c r="I93" s="344"/>
      <c r="J93" s="344"/>
      <c r="K93" s="343"/>
    </row>
    <row r="94" spans="1:11" ht="12.75" customHeight="1">
      <c r="A94" s="342"/>
      <c r="B94" s="343"/>
      <c r="C94" s="344"/>
      <c r="D94" s="345"/>
      <c r="E94" s="343"/>
      <c r="F94" s="346"/>
      <c r="G94" s="346"/>
      <c r="H94" s="346"/>
      <c r="I94" s="344"/>
      <c r="J94" s="344"/>
      <c r="K94" s="343"/>
    </row>
    <row r="95" spans="1:11" ht="12.75" customHeight="1">
      <c r="A95" s="342"/>
      <c r="B95" s="343"/>
      <c r="C95" s="344"/>
      <c r="D95" s="345"/>
      <c r="E95" s="343"/>
      <c r="F95" s="346"/>
      <c r="G95" s="346"/>
      <c r="H95" s="346"/>
      <c r="I95" s="344"/>
      <c r="J95" s="344"/>
      <c r="K95" s="343"/>
    </row>
    <row r="96" spans="1:11" ht="12.75" customHeight="1">
      <c r="A96" s="342"/>
      <c r="B96" s="343"/>
      <c r="C96" s="344"/>
      <c r="D96" s="345"/>
      <c r="E96" s="343"/>
      <c r="F96" s="346"/>
      <c r="G96" s="346"/>
      <c r="H96" s="346"/>
      <c r="I96" s="344"/>
      <c r="J96" s="344"/>
      <c r="K96" s="343"/>
    </row>
    <row r="97" spans="1:11" ht="12.75" customHeight="1">
      <c r="A97" s="342"/>
      <c r="B97" s="343"/>
      <c r="C97" s="344"/>
      <c r="D97" s="345"/>
      <c r="E97" s="343"/>
      <c r="F97" s="346"/>
      <c r="G97" s="346"/>
      <c r="H97" s="346"/>
      <c r="I97" s="344"/>
      <c r="J97" s="344"/>
      <c r="K97" s="343"/>
    </row>
    <row r="98" spans="1:11" ht="12.75" customHeight="1">
      <c r="A98" s="342"/>
      <c r="B98" s="343"/>
      <c r="C98" s="344"/>
      <c r="D98" s="345"/>
      <c r="E98" s="343"/>
      <c r="F98" s="346"/>
      <c r="G98" s="346"/>
      <c r="H98" s="346"/>
      <c r="I98" s="344"/>
      <c r="J98" s="344"/>
      <c r="K98" s="343"/>
    </row>
    <row r="99" spans="1:11" ht="12.75" customHeight="1">
      <c r="A99" s="342"/>
      <c r="B99" s="343"/>
      <c r="C99" s="344"/>
      <c r="D99" s="345"/>
      <c r="E99" s="343"/>
      <c r="F99" s="346"/>
      <c r="G99" s="346"/>
      <c r="H99" s="346"/>
      <c r="I99" s="344"/>
      <c r="J99" s="344"/>
      <c r="K99" s="343"/>
    </row>
    <row r="100" spans="1:11" ht="12.75" customHeight="1">
      <c r="A100" s="342"/>
      <c r="B100" s="343"/>
      <c r="C100" s="344"/>
      <c r="D100" s="345"/>
      <c r="E100" s="343"/>
      <c r="F100" s="346"/>
      <c r="G100" s="346"/>
      <c r="H100" s="346"/>
      <c r="I100" s="344"/>
      <c r="J100" s="344"/>
      <c r="K100" s="343"/>
    </row>
    <row r="101" spans="1:11" ht="12.75" customHeight="1">
      <c r="A101" s="342"/>
      <c r="B101" s="343"/>
      <c r="C101" s="344"/>
      <c r="D101" s="345"/>
      <c r="E101" s="343"/>
      <c r="F101" s="346"/>
      <c r="G101" s="346"/>
      <c r="H101" s="346"/>
      <c r="I101" s="344"/>
      <c r="J101" s="344"/>
      <c r="K101" s="343"/>
    </row>
    <row r="102" spans="1:11" ht="12.75" customHeight="1">
      <c r="A102" s="342"/>
      <c r="B102" s="343"/>
      <c r="C102" s="344"/>
      <c r="D102" s="345"/>
      <c r="E102" s="343"/>
      <c r="F102" s="346"/>
      <c r="G102" s="346"/>
      <c r="H102" s="346"/>
      <c r="I102" s="344"/>
      <c r="J102" s="344"/>
      <c r="K102" s="343"/>
    </row>
    <row r="103" spans="1:11" ht="12.75" customHeight="1">
      <c r="A103" s="342"/>
      <c r="B103" s="343"/>
      <c r="C103" s="344"/>
      <c r="D103" s="345"/>
      <c r="E103" s="343"/>
      <c r="F103" s="346"/>
      <c r="G103" s="346"/>
      <c r="H103" s="346"/>
      <c r="I103" s="344"/>
      <c r="J103" s="344"/>
      <c r="K103" s="343"/>
    </row>
    <row r="104" spans="1:11" ht="12.75" customHeight="1">
      <c r="A104" s="342"/>
      <c r="B104" s="343"/>
      <c r="C104" s="344"/>
      <c r="D104" s="345"/>
      <c r="E104" s="343"/>
      <c r="F104" s="346"/>
      <c r="G104" s="346"/>
      <c r="H104" s="346"/>
      <c r="I104" s="344"/>
      <c r="J104" s="344"/>
      <c r="K104" s="343"/>
    </row>
    <row r="105" spans="1:11" ht="12.75" customHeight="1">
      <c r="A105" s="342"/>
      <c r="B105" s="343"/>
      <c r="C105" s="344"/>
      <c r="D105" s="345"/>
      <c r="E105" s="343"/>
      <c r="F105" s="346"/>
      <c r="G105" s="346"/>
      <c r="H105" s="346"/>
      <c r="I105" s="344"/>
      <c r="J105" s="344"/>
      <c r="K105" s="343"/>
    </row>
    <row r="106" spans="1:11" ht="12.75" customHeight="1">
      <c r="A106" s="342"/>
      <c r="B106" s="343"/>
      <c r="C106" s="344"/>
      <c r="D106" s="345"/>
      <c r="E106" s="343"/>
      <c r="F106" s="346"/>
      <c r="G106" s="346"/>
      <c r="H106" s="346"/>
      <c r="I106" s="344"/>
      <c r="J106" s="344"/>
      <c r="K106" s="343"/>
    </row>
    <row r="107" spans="1:11" ht="12.75" customHeight="1">
      <c r="A107" s="342"/>
      <c r="B107" s="343"/>
      <c r="C107" s="344"/>
      <c r="D107" s="345"/>
      <c r="E107" s="343"/>
      <c r="F107" s="346"/>
      <c r="G107" s="346"/>
      <c r="H107" s="346"/>
      <c r="I107" s="344"/>
      <c r="J107" s="344"/>
      <c r="K107" s="343"/>
    </row>
    <row r="108" spans="1:11" ht="12.75" customHeight="1">
      <c r="A108" s="342"/>
      <c r="B108" s="343"/>
      <c r="C108" s="344"/>
      <c r="D108" s="345"/>
      <c r="E108" s="343"/>
      <c r="F108" s="346"/>
      <c r="G108" s="346"/>
      <c r="H108" s="346"/>
      <c r="I108" s="344"/>
      <c r="J108" s="344"/>
      <c r="K108" s="343"/>
    </row>
    <row r="109" spans="1:11" ht="12.75" customHeight="1">
      <c r="A109" s="342"/>
      <c r="B109" s="343"/>
      <c r="C109" s="344"/>
      <c r="D109" s="345"/>
      <c r="E109" s="343"/>
      <c r="F109" s="346"/>
      <c r="G109" s="346"/>
      <c r="H109" s="346"/>
      <c r="I109" s="344"/>
      <c r="J109" s="344"/>
      <c r="K109" s="343"/>
    </row>
    <row r="110" spans="1:11" ht="12.75" customHeight="1">
      <c r="A110" s="342"/>
      <c r="B110" s="343"/>
      <c r="C110" s="344"/>
      <c r="D110" s="345"/>
      <c r="E110" s="343"/>
      <c r="F110" s="346"/>
      <c r="G110" s="346"/>
      <c r="H110" s="346"/>
      <c r="I110" s="344"/>
      <c r="J110" s="344"/>
      <c r="K110" s="343"/>
    </row>
    <row r="111" spans="1:11" ht="12.75" customHeight="1">
      <c r="A111" s="342"/>
      <c r="B111" s="343"/>
      <c r="C111" s="344"/>
      <c r="D111" s="345"/>
      <c r="E111" s="343"/>
      <c r="F111" s="346"/>
      <c r="G111" s="346"/>
      <c r="H111" s="346"/>
      <c r="I111" s="344"/>
      <c r="J111" s="344"/>
      <c r="K111" s="343"/>
    </row>
    <row r="112" spans="1:11" ht="12.75" customHeight="1">
      <c r="A112" s="342"/>
      <c r="B112" s="343"/>
      <c r="C112" s="344"/>
      <c r="D112" s="345"/>
      <c r="E112" s="343"/>
      <c r="F112" s="346"/>
      <c r="G112" s="346"/>
      <c r="H112" s="346"/>
      <c r="I112" s="344"/>
      <c r="J112" s="344"/>
      <c r="K112" s="343"/>
    </row>
    <row r="113" spans="1:11" ht="12.75" customHeight="1">
      <c r="A113" s="342"/>
      <c r="B113" s="343"/>
      <c r="C113" s="344"/>
      <c r="D113" s="345"/>
      <c r="E113" s="343"/>
      <c r="F113" s="346"/>
      <c r="G113" s="346"/>
      <c r="H113" s="346"/>
      <c r="I113" s="344"/>
      <c r="J113" s="344"/>
      <c r="K113" s="343"/>
    </row>
    <row r="114" spans="1:11" ht="12.75" customHeight="1">
      <c r="A114" s="342"/>
      <c r="B114" s="343"/>
      <c r="C114" s="344"/>
      <c r="D114" s="345"/>
      <c r="E114" s="343"/>
      <c r="F114" s="346"/>
      <c r="G114" s="346"/>
      <c r="H114" s="346"/>
      <c r="I114" s="344"/>
      <c r="J114" s="344"/>
      <c r="K114" s="343"/>
    </row>
    <row r="115" spans="1:11" ht="12.75" customHeight="1">
      <c r="A115" s="342"/>
      <c r="B115" s="343"/>
      <c r="C115" s="344"/>
      <c r="D115" s="345"/>
      <c r="E115" s="343"/>
      <c r="F115" s="346"/>
      <c r="G115" s="346"/>
      <c r="H115" s="346"/>
      <c r="I115" s="344"/>
      <c r="J115" s="344"/>
      <c r="K115" s="343"/>
    </row>
    <row r="116" spans="1:11" ht="12.75" customHeight="1">
      <c r="A116" s="342"/>
      <c r="B116" s="343"/>
      <c r="C116" s="344"/>
      <c r="D116" s="345"/>
      <c r="E116" s="343"/>
      <c r="F116" s="346"/>
      <c r="G116" s="346"/>
      <c r="H116" s="346"/>
      <c r="I116" s="344"/>
      <c r="J116" s="344"/>
      <c r="K116" s="343"/>
    </row>
    <row r="117" spans="1:11" ht="12.75" customHeight="1">
      <c r="A117" s="342"/>
      <c r="B117" s="343"/>
      <c r="C117" s="344"/>
      <c r="D117" s="345"/>
      <c r="E117" s="343"/>
      <c r="F117" s="346"/>
      <c r="G117" s="346"/>
      <c r="H117" s="346"/>
      <c r="I117" s="344"/>
      <c r="J117" s="344"/>
      <c r="K117" s="343"/>
    </row>
    <row r="118" spans="1:11" ht="12.75" customHeight="1">
      <c r="A118" s="342"/>
      <c r="B118" s="343"/>
      <c r="C118" s="344"/>
      <c r="D118" s="345"/>
      <c r="E118" s="343"/>
      <c r="F118" s="346"/>
      <c r="G118" s="346"/>
      <c r="H118" s="346"/>
      <c r="I118" s="344"/>
      <c r="J118" s="344"/>
      <c r="K118" s="343"/>
    </row>
    <row r="119" spans="1:11" ht="12.75" customHeight="1">
      <c r="A119" s="342"/>
      <c r="B119" s="343"/>
      <c r="C119" s="344"/>
      <c r="D119" s="345"/>
      <c r="E119" s="343"/>
      <c r="F119" s="346"/>
      <c r="G119" s="346"/>
      <c r="H119" s="346"/>
      <c r="I119" s="344"/>
      <c r="J119" s="344"/>
      <c r="K119" s="343"/>
    </row>
    <row r="120" spans="1:11" ht="12.75" customHeight="1">
      <c r="A120" s="342"/>
      <c r="B120" s="343"/>
      <c r="C120" s="344"/>
      <c r="D120" s="345"/>
      <c r="E120" s="343"/>
      <c r="F120" s="346"/>
      <c r="G120" s="346"/>
      <c r="H120" s="346"/>
      <c r="I120" s="344"/>
      <c r="J120" s="344"/>
      <c r="K120" s="343"/>
    </row>
    <row r="121" spans="1:11" ht="12.75" customHeight="1">
      <c r="A121" s="342"/>
      <c r="B121" s="343"/>
      <c r="C121" s="344"/>
      <c r="D121" s="345"/>
      <c r="E121" s="343"/>
      <c r="F121" s="346"/>
      <c r="G121" s="346"/>
      <c r="H121" s="346"/>
      <c r="I121" s="344"/>
      <c r="J121" s="344"/>
      <c r="K121" s="343"/>
    </row>
    <row r="122" spans="1:11" ht="12.75" customHeight="1">
      <c r="A122" s="342"/>
      <c r="B122" s="343"/>
      <c r="C122" s="344"/>
      <c r="D122" s="345"/>
      <c r="E122" s="343"/>
      <c r="F122" s="346"/>
      <c r="G122" s="346"/>
      <c r="H122" s="346"/>
      <c r="I122" s="344"/>
      <c r="J122" s="344"/>
      <c r="K122" s="343"/>
    </row>
    <row r="123" spans="1:11" ht="12.75" customHeight="1">
      <c r="A123" s="342"/>
      <c r="B123" s="343"/>
      <c r="C123" s="344"/>
      <c r="D123" s="345"/>
      <c r="E123" s="343"/>
      <c r="F123" s="346"/>
      <c r="G123" s="346"/>
      <c r="H123" s="346"/>
      <c r="I123" s="344"/>
      <c r="J123" s="344"/>
      <c r="K123" s="343"/>
    </row>
    <row r="124" spans="1:11" ht="12.75" customHeight="1">
      <c r="A124" s="342"/>
      <c r="B124" s="343"/>
      <c r="C124" s="344"/>
      <c r="D124" s="345"/>
      <c r="E124" s="343"/>
      <c r="F124" s="346"/>
      <c r="G124" s="346"/>
      <c r="H124" s="346"/>
      <c r="I124" s="344"/>
      <c r="J124" s="344"/>
      <c r="K124" s="343"/>
    </row>
    <row r="125" spans="1:11" ht="12.75" customHeight="1">
      <c r="A125" s="342"/>
      <c r="B125" s="343"/>
      <c r="C125" s="344"/>
      <c r="D125" s="345"/>
      <c r="E125" s="343"/>
      <c r="F125" s="346"/>
      <c r="G125" s="346"/>
      <c r="H125" s="346"/>
      <c r="I125" s="344"/>
      <c r="J125" s="344"/>
      <c r="K125" s="343"/>
    </row>
    <row r="126" spans="1:11" ht="12.75" customHeight="1">
      <c r="A126" s="342"/>
      <c r="B126" s="343"/>
      <c r="C126" s="344"/>
      <c r="D126" s="345"/>
      <c r="E126" s="343"/>
      <c r="F126" s="346"/>
      <c r="G126" s="346"/>
      <c r="H126" s="346"/>
      <c r="I126" s="344"/>
      <c r="J126" s="344"/>
      <c r="K126" s="343"/>
    </row>
    <row r="127" spans="1:11" ht="12.75" customHeight="1">
      <c r="A127" s="342"/>
      <c r="B127" s="343"/>
      <c r="C127" s="344"/>
      <c r="D127" s="345"/>
      <c r="E127" s="343"/>
      <c r="F127" s="346"/>
      <c r="G127" s="346"/>
      <c r="H127" s="346"/>
      <c r="I127" s="344"/>
      <c r="J127" s="344"/>
      <c r="K127" s="343"/>
    </row>
    <row r="128" spans="1:11" ht="12.75" customHeight="1">
      <c r="A128" s="342"/>
      <c r="B128" s="343"/>
      <c r="C128" s="344"/>
      <c r="D128" s="345"/>
      <c r="E128" s="343"/>
      <c r="F128" s="346"/>
      <c r="G128" s="346"/>
      <c r="H128" s="346"/>
      <c r="I128" s="344"/>
      <c r="J128" s="344"/>
      <c r="K128" s="343"/>
    </row>
    <row r="129" spans="1:11" ht="12.75" customHeight="1">
      <c r="A129" s="342"/>
      <c r="B129" s="343"/>
      <c r="C129" s="344"/>
      <c r="D129" s="345"/>
      <c r="E129" s="343"/>
      <c r="F129" s="346"/>
      <c r="G129" s="346"/>
      <c r="H129" s="346"/>
      <c r="I129" s="344"/>
      <c r="J129" s="344"/>
      <c r="K129" s="343"/>
    </row>
    <row r="130" spans="1:11" ht="12.75" customHeight="1">
      <c r="A130" s="342"/>
      <c r="B130" s="343"/>
      <c r="C130" s="344"/>
      <c r="D130" s="345"/>
      <c r="E130" s="343"/>
      <c r="F130" s="346"/>
      <c r="G130" s="346"/>
      <c r="H130" s="346"/>
      <c r="I130" s="344"/>
      <c r="J130" s="344"/>
      <c r="K130" s="343"/>
    </row>
    <row r="131" spans="1:11" ht="12.75" customHeight="1">
      <c r="A131" s="342"/>
      <c r="B131" s="343"/>
      <c r="C131" s="344"/>
      <c r="D131" s="345"/>
      <c r="E131" s="343"/>
      <c r="F131" s="346"/>
      <c r="G131" s="346"/>
      <c r="H131" s="346"/>
      <c r="I131" s="344"/>
      <c r="J131" s="344"/>
      <c r="K131" s="343"/>
    </row>
    <row r="132" spans="1:11" ht="12.75" customHeight="1">
      <c r="A132" s="342"/>
      <c r="B132" s="343"/>
      <c r="C132" s="344"/>
      <c r="D132" s="345"/>
      <c r="E132" s="343"/>
      <c r="F132" s="346"/>
      <c r="G132" s="346"/>
      <c r="H132" s="346"/>
      <c r="I132" s="344"/>
      <c r="J132" s="344"/>
      <c r="K132" s="343"/>
    </row>
    <row r="133" spans="1:11" ht="12.75" customHeight="1">
      <c r="A133" s="342"/>
      <c r="B133" s="343"/>
      <c r="C133" s="344"/>
      <c r="D133" s="345"/>
      <c r="E133" s="343"/>
      <c r="F133" s="346"/>
      <c r="G133" s="346"/>
      <c r="H133" s="346"/>
      <c r="I133" s="344"/>
      <c r="J133" s="344"/>
      <c r="K133" s="343"/>
    </row>
    <row r="134" spans="1:11" ht="12.75" customHeight="1">
      <c r="A134" s="342"/>
      <c r="B134" s="343"/>
      <c r="C134" s="344"/>
      <c r="D134" s="345"/>
      <c r="E134" s="343"/>
      <c r="F134" s="346"/>
      <c r="G134" s="346"/>
      <c r="H134" s="346"/>
      <c r="I134" s="344"/>
      <c r="J134" s="344"/>
      <c r="K134" s="343"/>
    </row>
    <row r="135" spans="1:11" ht="12.75" customHeight="1">
      <c r="A135" s="342"/>
      <c r="B135" s="343"/>
      <c r="C135" s="344"/>
      <c r="D135" s="345"/>
      <c r="E135" s="343"/>
      <c r="F135" s="346"/>
      <c r="G135" s="346"/>
      <c r="H135" s="346"/>
      <c r="I135" s="344"/>
      <c r="J135" s="344"/>
      <c r="K135" s="343"/>
    </row>
    <row r="136" spans="1:11" ht="12.75" customHeight="1">
      <c r="A136" s="342"/>
      <c r="B136" s="343"/>
      <c r="C136" s="344"/>
      <c r="D136" s="345"/>
      <c r="E136" s="343"/>
      <c r="F136" s="346"/>
      <c r="G136" s="346"/>
      <c r="H136" s="346"/>
      <c r="I136" s="344"/>
      <c r="J136" s="344"/>
      <c r="K136" s="343"/>
    </row>
    <row r="137" spans="1:11" ht="12.75" customHeight="1">
      <c r="A137" s="342"/>
      <c r="B137" s="343"/>
      <c r="C137" s="344"/>
      <c r="D137" s="345"/>
      <c r="E137" s="343"/>
      <c r="F137" s="346"/>
      <c r="G137" s="346"/>
      <c r="H137" s="346"/>
      <c r="I137" s="344"/>
      <c r="J137" s="344"/>
      <c r="K137" s="343"/>
    </row>
    <row r="138" spans="1:11" ht="12.75" customHeight="1">
      <c r="A138" s="342"/>
      <c r="B138" s="343"/>
      <c r="C138" s="344"/>
      <c r="D138" s="345"/>
      <c r="E138" s="343"/>
      <c r="F138" s="346"/>
      <c r="G138" s="346"/>
      <c r="H138" s="346"/>
      <c r="I138" s="344"/>
      <c r="J138" s="344"/>
      <c r="K138" s="343"/>
    </row>
    <row r="139" spans="1:11" ht="12.75" customHeight="1">
      <c r="A139" s="342"/>
      <c r="B139" s="343"/>
      <c r="C139" s="344"/>
      <c r="D139" s="345"/>
      <c r="E139" s="343"/>
      <c r="F139" s="346"/>
      <c r="G139" s="346"/>
      <c r="H139" s="346"/>
      <c r="I139" s="344"/>
      <c r="J139" s="344"/>
      <c r="K139" s="343"/>
    </row>
    <row r="140" spans="1:11" ht="12.75" customHeight="1">
      <c r="A140" s="342"/>
      <c r="B140" s="343"/>
      <c r="C140" s="344"/>
      <c r="D140" s="345"/>
      <c r="E140" s="343"/>
      <c r="F140" s="346"/>
      <c r="G140" s="346"/>
      <c r="H140" s="346"/>
      <c r="I140" s="344"/>
      <c r="J140" s="344"/>
      <c r="K140" s="343"/>
    </row>
    <row r="141" spans="1:11" ht="12.75" customHeight="1">
      <c r="A141" s="342"/>
      <c r="B141" s="343"/>
      <c r="C141" s="344"/>
      <c r="D141" s="345"/>
      <c r="E141" s="343"/>
      <c r="F141" s="346"/>
      <c r="G141" s="346"/>
      <c r="H141" s="346"/>
      <c r="I141" s="344"/>
      <c r="J141" s="344"/>
      <c r="K141" s="343"/>
    </row>
    <row r="142" spans="1:11" ht="12.75" customHeight="1">
      <c r="A142" s="342"/>
      <c r="B142" s="343"/>
      <c r="C142" s="344"/>
      <c r="D142" s="345"/>
      <c r="E142" s="343"/>
      <c r="F142" s="346"/>
      <c r="G142" s="346"/>
      <c r="H142" s="346"/>
      <c r="I142" s="344"/>
      <c r="J142" s="344"/>
      <c r="K142" s="343"/>
    </row>
    <row r="143" spans="1:11" ht="12.75" customHeight="1">
      <c r="A143" s="342"/>
      <c r="B143" s="343"/>
      <c r="C143" s="344"/>
      <c r="D143" s="345"/>
      <c r="E143" s="343"/>
      <c r="F143" s="346"/>
      <c r="G143" s="346"/>
      <c r="H143" s="346"/>
      <c r="I143" s="344"/>
      <c r="J143" s="344"/>
      <c r="K143" s="343"/>
    </row>
    <row r="144" spans="1:11" ht="12.75" customHeight="1">
      <c r="A144" s="342"/>
      <c r="B144" s="343"/>
      <c r="C144" s="344"/>
      <c r="D144" s="345"/>
      <c r="E144" s="343"/>
      <c r="F144" s="346"/>
      <c r="G144" s="346"/>
      <c r="H144" s="346"/>
      <c r="I144" s="344"/>
      <c r="J144" s="344"/>
      <c r="K144" s="343"/>
    </row>
    <row r="145" spans="1:11" ht="12.75" customHeight="1">
      <c r="A145" s="342"/>
      <c r="B145" s="343"/>
      <c r="C145" s="344"/>
      <c r="D145" s="345"/>
      <c r="E145" s="343"/>
      <c r="F145" s="346"/>
      <c r="G145" s="346"/>
      <c r="H145" s="346"/>
      <c r="I145" s="344"/>
      <c r="J145" s="344"/>
      <c r="K145" s="343"/>
    </row>
    <row r="146" spans="1:11" ht="12.75" customHeight="1">
      <c r="A146" s="342"/>
      <c r="B146" s="343"/>
      <c r="C146" s="344"/>
      <c r="D146" s="345"/>
      <c r="E146" s="343"/>
      <c r="F146" s="346"/>
      <c r="G146" s="346"/>
      <c r="H146" s="346"/>
      <c r="I146" s="344"/>
      <c r="J146" s="344"/>
      <c r="K146" s="343"/>
    </row>
    <row r="147" spans="1:11" ht="12.75" customHeight="1">
      <c r="A147" s="342"/>
      <c r="B147" s="343"/>
      <c r="C147" s="344"/>
      <c r="D147" s="345"/>
      <c r="E147" s="343"/>
      <c r="F147" s="346"/>
      <c r="G147" s="346"/>
      <c r="H147" s="346"/>
      <c r="I147" s="344"/>
      <c r="J147" s="344"/>
      <c r="K147" s="343"/>
    </row>
    <row r="148" spans="1:11" ht="12.75" customHeight="1">
      <c r="A148" s="342"/>
      <c r="B148" s="343"/>
      <c r="C148" s="344"/>
      <c r="D148" s="345"/>
      <c r="E148" s="343"/>
      <c r="F148" s="346"/>
      <c r="G148" s="346"/>
      <c r="H148" s="346"/>
      <c r="I148" s="344"/>
      <c r="J148" s="344"/>
      <c r="K148" s="343"/>
    </row>
    <row r="149" spans="1:11" ht="12.75" customHeight="1">
      <c r="A149" s="342"/>
      <c r="B149" s="343"/>
      <c r="C149" s="344"/>
      <c r="D149" s="345"/>
      <c r="E149" s="343"/>
      <c r="F149" s="346"/>
      <c r="G149" s="346"/>
      <c r="H149" s="346"/>
      <c r="I149" s="344"/>
      <c r="J149" s="344"/>
      <c r="K149" s="343"/>
    </row>
    <row r="150" spans="1:11" ht="12.75" customHeight="1">
      <c r="A150" s="342"/>
      <c r="B150" s="343"/>
      <c r="C150" s="344"/>
      <c r="D150" s="345"/>
      <c r="E150" s="343"/>
      <c r="F150" s="346"/>
      <c r="G150" s="346"/>
      <c r="H150" s="346"/>
      <c r="I150" s="344"/>
      <c r="J150" s="344"/>
      <c r="K150" s="343"/>
    </row>
    <row r="151" spans="1:11" ht="12.75" customHeight="1">
      <c r="A151" s="342"/>
      <c r="B151" s="343"/>
      <c r="C151" s="344"/>
      <c r="D151" s="345"/>
      <c r="E151" s="343"/>
      <c r="F151" s="346"/>
      <c r="G151" s="346"/>
      <c r="H151" s="346"/>
      <c r="I151" s="344"/>
      <c r="J151" s="344"/>
      <c r="K151" s="343"/>
    </row>
    <row r="152" spans="1:11" ht="12.75" customHeight="1">
      <c r="A152" s="342"/>
      <c r="B152" s="343"/>
      <c r="C152" s="344"/>
      <c r="D152" s="345"/>
      <c r="E152" s="343"/>
      <c r="F152" s="346"/>
      <c r="G152" s="346"/>
      <c r="H152" s="346"/>
      <c r="I152" s="344"/>
      <c r="J152" s="344"/>
      <c r="K152" s="343"/>
    </row>
    <row r="153" spans="1:11" ht="12.75" customHeight="1">
      <c r="A153" s="342"/>
      <c r="B153" s="343"/>
      <c r="C153" s="344"/>
      <c r="D153" s="345"/>
      <c r="E153" s="343"/>
      <c r="F153" s="346"/>
      <c r="G153" s="346"/>
      <c r="H153" s="346"/>
      <c r="I153" s="344"/>
      <c r="J153" s="344"/>
      <c r="K153" s="343"/>
    </row>
    <row r="154" spans="1:11" ht="12.75" customHeight="1">
      <c r="A154" s="342"/>
      <c r="B154" s="343"/>
      <c r="C154" s="344"/>
      <c r="D154" s="345"/>
      <c r="E154" s="343"/>
      <c r="F154" s="346"/>
      <c r="G154" s="346"/>
      <c r="H154" s="346"/>
      <c r="I154" s="344"/>
      <c r="J154" s="344"/>
      <c r="K154" s="343"/>
    </row>
    <row r="155" spans="1:11" ht="12.75" customHeight="1">
      <c r="A155" s="342"/>
      <c r="B155" s="343"/>
      <c r="C155" s="344"/>
      <c r="D155" s="345"/>
      <c r="E155" s="343"/>
      <c r="F155" s="346"/>
      <c r="G155" s="346"/>
      <c r="H155" s="346"/>
      <c r="I155" s="344"/>
      <c r="J155" s="344"/>
      <c r="K155" s="343"/>
    </row>
    <row r="156" spans="1:11" ht="12.75" customHeight="1">
      <c r="A156" s="342"/>
      <c r="B156" s="343"/>
      <c r="C156" s="344"/>
      <c r="D156" s="345"/>
      <c r="E156" s="343"/>
      <c r="F156" s="346"/>
      <c r="G156" s="346"/>
      <c r="H156" s="346"/>
      <c r="I156" s="344"/>
      <c r="J156" s="344"/>
      <c r="K156" s="343"/>
    </row>
    <row r="157" spans="1:11" ht="12.75" customHeight="1">
      <c r="A157" s="342"/>
      <c r="B157" s="343"/>
      <c r="C157" s="344"/>
      <c r="D157" s="345"/>
      <c r="E157" s="343"/>
      <c r="F157" s="346"/>
      <c r="G157" s="346"/>
      <c r="H157" s="346"/>
      <c r="I157" s="344"/>
      <c r="J157" s="344"/>
      <c r="K157" s="343"/>
    </row>
    <row r="158" spans="1:11" ht="12.75" customHeight="1">
      <c r="A158" s="342"/>
      <c r="B158" s="343"/>
      <c r="C158" s="344"/>
      <c r="D158" s="345"/>
      <c r="E158" s="343"/>
      <c r="F158" s="346"/>
      <c r="G158" s="346"/>
      <c r="H158" s="346"/>
      <c r="I158" s="344"/>
      <c r="J158" s="344"/>
      <c r="K158" s="343"/>
    </row>
    <row r="159" spans="1:11" ht="12.75" customHeight="1">
      <c r="A159" s="342"/>
      <c r="B159" s="343"/>
      <c r="C159" s="344"/>
      <c r="D159" s="345"/>
      <c r="E159" s="343"/>
      <c r="F159" s="346"/>
      <c r="G159" s="346"/>
      <c r="H159" s="346"/>
      <c r="I159" s="344"/>
      <c r="J159" s="344"/>
      <c r="K159" s="343"/>
    </row>
    <row r="160" spans="1:11" ht="12.75" customHeight="1">
      <c r="A160" s="342"/>
      <c r="B160" s="343"/>
      <c r="C160" s="344"/>
      <c r="D160" s="345"/>
      <c r="E160" s="343"/>
      <c r="F160" s="346"/>
      <c r="G160" s="346"/>
      <c r="H160" s="346"/>
      <c r="I160" s="344"/>
      <c r="J160" s="344"/>
      <c r="K160" s="343"/>
    </row>
    <row r="161" spans="1:11" ht="12.75" customHeight="1">
      <c r="A161" s="342"/>
      <c r="B161" s="343"/>
      <c r="C161" s="344"/>
      <c r="D161" s="345"/>
      <c r="E161" s="343"/>
      <c r="F161" s="346"/>
      <c r="G161" s="346"/>
      <c r="H161" s="346"/>
      <c r="I161" s="344"/>
      <c r="J161" s="344"/>
      <c r="K161" s="343"/>
    </row>
    <row r="162" spans="1:11" ht="12.75" customHeight="1">
      <c r="A162" s="342"/>
      <c r="B162" s="343"/>
      <c r="C162" s="344"/>
      <c r="D162" s="345"/>
      <c r="E162" s="343"/>
      <c r="F162" s="346"/>
      <c r="G162" s="346"/>
      <c r="H162" s="346"/>
      <c r="I162" s="344"/>
      <c r="J162" s="344"/>
      <c r="K162" s="343"/>
    </row>
    <row r="163" spans="1:11" ht="12.75" customHeight="1">
      <c r="A163" s="342"/>
      <c r="B163" s="343"/>
      <c r="C163" s="344"/>
      <c r="D163" s="345"/>
      <c r="E163" s="343"/>
      <c r="F163" s="346"/>
      <c r="G163" s="346"/>
      <c r="H163" s="346"/>
      <c r="I163" s="344"/>
      <c r="J163" s="344"/>
      <c r="K163" s="343"/>
    </row>
    <row r="164" spans="1:11" ht="12.75" customHeight="1">
      <c r="A164" s="342"/>
      <c r="B164" s="343"/>
      <c r="C164" s="344"/>
      <c r="D164" s="345"/>
      <c r="E164" s="343"/>
      <c r="F164" s="346"/>
      <c r="G164" s="346"/>
      <c r="H164" s="346"/>
      <c r="I164" s="344"/>
      <c r="J164" s="344"/>
      <c r="K164" s="343"/>
    </row>
    <row r="165" spans="1:11" ht="12.75" customHeight="1">
      <c r="A165" s="342"/>
      <c r="B165" s="343"/>
      <c r="C165" s="344"/>
      <c r="D165" s="345"/>
      <c r="E165" s="343"/>
      <c r="F165" s="346"/>
      <c r="G165" s="346"/>
      <c r="H165" s="346"/>
      <c r="I165" s="344"/>
      <c r="J165" s="344"/>
      <c r="K165" s="343"/>
    </row>
    <row r="166" spans="1:11" ht="12.75" customHeight="1">
      <c r="A166" s="342"/>
      <c r="B166" s="343"/>
      <c r="C166" s="344"/>
      <c r="D166" s="345"/>
      <c r="E166" s="343"/>
      <c r="F166" s="346"/>
      <c r="G166" s="346"/>
      <c r="H166" s="346"/>
      <c r="I166" s="344"/>
      <c r="J166" s="344"/>
      <c r="K166" s="343"/>
    </row>
    <row r="167" spans="1:11" ht="12.75" customHeight="1">
      <c r="A167" s="342"/>
      <c r="B167" s="343"/>
      <c r="C167" s="344"/>
      <c r="D167" s="345"/>
      <c r="E167" s="343"/>
      <c r="F167" s="346"/>
      <c r="G167" s="346"/>
      <c r="H167" s="346"/>
      <c r="I167" s="344"/>
      <c r="J167" s="344"/>
      <c r="K167" s="343"/>
    </row>
  </sheetData>
  <sheetProtection/>
  <mergeCells count="31">
    <mergeCell ref="A51:A54"/>
    <mergeCell ref="B51:B54"/>
    <mergeCell ref="D51:D54"/>
    <mergeCell ref="D44:D49"/>
    <mergeCell ref="D32:D37"/>
    <mergeCell ref="D38:D43"/>
    <mergeCell ref="G6:J6"/>
    <mergeCell ref="A8:A31"/>
    <mergeCell ref="B8:B31"/>
    <mergeCell ref="C8:C31"/>
    <mergeCell ref="D8:D13"/>
    <mergeCell ref="D14:D19"/>
    <mergeCell ref="D20:D25"/>
    <mergeCell ref="D26:D31"/>
    <mergeCell ref="A2:J2"/>
    <mergeCell ref="A3:J3"/>
    <mergeCell ref="A4:J4"/>
    <mergeCell ref="A5:J5"/>
    <mergeCell ref="A6:A7"/>
    <mergeCell ref="B6:B7"/>
    <mergeCell ref="C6:C7"/>
    <mergeCell ref="D6:D7"/>
    <mergeCell ref="E6:E7"/>
    <mergeCell ref="F6:F7"/>
    <mergeCell ref="D56:D61"/>
    <mergeCell ref="B56:B61"/>
    <mergeCell ref="A56:A61"/>
    <mergeCell ref="C56:C61"/>
    <mergeCell ref="A32:A48"/>
    <mergeCell ref="B32:B48"/>
    <mergeCell ref="C32:C48"/>
  </mergeCells>
  <printOptions horizontalCentered="1"/>
  <pageMargins left="0.7874015748031497" right="0.7874015748031497" top="0.5905511811023623" bottom="0.7874015748031497" header="0.5905511811023623" footer="0.5905511811023623"/>
  <pageSetup firstPageNumber="9" useFirstPageNumber="1" horizontalDpi="600" verticalDpi="600" orientation="landscape" scale="75" r:id="rId2"/>
  <headerFooter>
    <oddFooter>&amp;C&amp;P</oddFooter>
  </headerFooter>
  <rowBreaks count="1" manualBreakCount="1">
    <brk id="48" max="255" man="1"/>
  </rowBreaks>
  <ignoredErrors>
    <ignoredError sqref="C32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2" sqref="H32:H3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Lilliana Carvajal Benavides</dc:creator>
  <cp:keywords/>
  <dc:description/>
  <cp:lastModifiedBy>Osvaldo Vindas Esquivel</cp:lastModifiedBy>
  <cp:lastPrinted>2022-01-24T17:01:48Z</cp:lastPrinted>
  <dcterms:created xsi:type="dcterms:W3CDTF">2000-06-27T00:11:32Z</dcterms:created>
  <dcterms:modified xsi:type="dcterms:W3CDTF">2022-01-24T17:02:05Z</dcterms:modified>
  <cp:category/>
  <cp:version/>
  <cp:contentType/>
  <cp:contentStatus/>
  <cp:revision>1</cp:revision>
</cp:coreProperties>
</file>